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blo Gomez\Carpetas Dropbox\ISR PEREIRA\ISR PEREIRA\1.Taller\3.Cotizaciones clientes\01. COTIZACIONES\KALTIRE\OT-114 COT.114- SERVICIO DEMANTENIMIENTO MES DE JUNIO\"/>
    </mc:Choice>
  </mc:AlternateContent>
  <xr:revisionPtr revIDLastSave="0" documentId="13_ncr:1_{7C08EA36-EE3A-4E35-8C0A-2565451E2D5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7" r:id="rId1"/>
    <sheet name="Hoja2" sheetId="8" r:id="rId2"/>
  </sheets>
  <definedNames>
    <definedName name="_xlnm.Print_Area" localSheetId="0">Hoja1!$A$1:$H$40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7" l="1"/>
  <c r="H18" i="7"/>
  <c r="H23" i="7" l="1"/>
  <c r="H26" i="7" l="1"/>
  <c r="H24" i="7"/>
  <c r="H25" i="7"/>
  <c r="H22" i="7" l="1"/>
  <c r="H21" i="7" l="1"/>
  <c r="H20" i="7"/>
  <c r="H19" i="7"/>
  <c r="H32" i="7" l="1"/>
  <c r="H31" i="7"/>
  <c r="H30" i="7"/>
  <c r="H29" i="7" l="1"/>
  <c r="H33" i="7" s="1"/>
  <c r="H17" i="7"/>
  <c r="H34" i="7" s="1"/>
  <c r="H35" i="7" s="1"/>
  <c r="H36" i="7" s="1"/>
  <c r="G90" i="8" l="1"/>
  <c r="G91" i="8" s="1"/>
  <c r="G86" i="8"/>
  <c r="G85" i="8"/>
  <c r="G84" i="8"/>
  <c r="G83" i="8"/>
  <c r="G82" i="8"/>
  <c r="G81" i="8"/>
  <c r="G77" i="8"/>
  <c r="G76" i="8"/>
  <c r="G75" i="8"/>
  <c r="G74" i="8"/>
  <c r="G72" i="8"/>
  <c r="G71" i="8"/>
  <c r="G70" i="8"/>
  <c r="E69" i="8"/>
  <c r="G69" i="8" s="1"/>
  <c r="G67" i="8"/>
  <c r="G66" i="8"/>
  <c r="G65" i="8"/>
  <c r="G64" i="8"/>
  <c r="G63" i="8"/>
  <c r="G62" i="8"/>
  <c r="G61" i="8"/>
  <c r="G60" i="8"/>
  <c r="G59" i="8"/>
  <c r="G58" i="8"/>
  <c r="G57" i="8"/>
  <c r="G55" i="8"/>
  <c r="G54" i="8"/>
  <c r="F53" i="8"/>
  <c r="G53" i="8" s="1"/>
  <c r="G52" i="8"/>
  <c r="G51" i="8"/>
  <c r="G50" i="8"/>
  <c r="G49" i="8"/>
  <c r="F47" i="8"/>
  <c r="G47" i="8" s="1"/>
  <c r="G48" i="8" s="1"/>
  <c r="F46" i="8"/>
  <c r="E41" i="8"/>
  <c r="G41" i="8" s="1"/>
  <c r="E40" i="8"/>
  <c r="G40" i="8" s="1"/>
  <c r="E39" i="8"/>
  <c r="G39" i="8" s="1"/>
  <c r="E38" i="8"/>
  <c r="G38" i="8" s="1"/>
  <c r="E37" i="8"/>
  <c r="G37" i="8" s="1"/>
  <c r="E36" i="8"/>
  <c r="G36" i="8" s="1"/>
  <c r="E35" i="8"/>
  <c r="G35" i="8" s="1"/>
  <c r="E34" i="8"/>
  <c r="G34" i="8" s="1"/>
  <c r="E33" i="8"/>
  <c r="G33" i="8" s="1"/>
  <c r="E32" i="8"/>
  <c r="G32" i="8" s="1"/>
  <c r="E31" i="8"/>
  <c r="G31" i="8" s="1"/>
  <c r="E30" i="8"/>
  <c r="G30" i="8" s="1"/>
  <c r="E29" i="8"/>
  <c r="G29" i="8" s="1"/>
  <c r="E28" i="8"/>
  <c r="G28" i="8" s="1"/>
  <c r="E27" i="8"/>
  <c r="G27" i="8" s="1"/>
  <c r="E26" i="8"/>
  <c r="G26" i="8" s="1"/>
  <c r="E25" i="8"/>
  <c r="G25" i="8" s="1"/>
  <c r="E24" i="8"/>
  <c r="G24" i="8" s="1"/>
  <c r="E23" i="8"/>
  <c r="G23" i="8" s="1"/>
  <c r="E22" i="8"/>
  <c r="G22" i="8" s="1"/>
  <c r="E21" i="8"/>
  <c r="G21" i="8" s="1"/>
  <c r="E20" i="8"/>
  <c r="G20" i="8" s="1"/>
  <c r="E19" i="8"/>
  <c r="G19" i="8" s="1"/>
  <c r="E18" i="8"/>
  <c r="G18" i="8" s="1"/>
  <c r="E17" i="8"/>
  <c r="G17" i="8" s="1"/>
  <c r="E16" i="8"/>
  <c r="G16" i="8" s="1"/>
  <c r="E15" i="8"/>
  <c r="G15" i="8" s="1"/>
  <c r="E14" i="8"/>
  <c r="G14" i="8" s="1"/>
  <c r="E13" i="8"/>
  <c r="G13" i="8" s="1"/>
  <c r="G73" i="8" l="1"/>
  <c r="G78" i="8"/>
  <c r="G68" i="8"/>
  <c r="G87" i="8"/>
  <c r="G93" i="8" s="1"/>
  <c r="G95" i="8" s="1"/>
  <c r="G56" i="8"/>
  <c r="G42" i="8"/>
  <c r="G96" i="8" l="1"/>
  <c r="G97" i="8" s="1"/>
</calcChain>
</file>

<file path=xl/sharedStrings.xml><?xml version="1.0" encoding="utf-8"?>
<sst xmlns="http://schemas.openxmlformats.org/spreadsheetml/2006/main" count="231" uniqueCount="177">
  <si>
    <t>CLIENTE</t>
  </si>
  <si>
    <t>ITEM</t>
  </si>
  <si>
    <t>Atentamente,</t>
  </si>
  <si>
    <t>PROVEEDOR</t>
  </si>
  <si>
    <t>Cel. 3122573551</t>
  </si>
  <si>
    <t>DESCRIPCION</t>
  </si>
  <si>
    <t>VR.UNITARIO</t>
  </si>
  <si>
    <t>VR. TOTAL</t>
  </si>
  <si>
    <t xml:space="preserve">SUBTOTAL </t>
  </si>
  <si>
    <t>TOTAL</t>
  </si>
  <si>
    <t>IVA 19%</t>
  </si>
  <si>
    <t>FECHA</t>
  </si>
  <si>
    <t>NIT</t>
  </si>
  <si>
    <t>DIRECCION</t>
  </si>
  <si>
    <t>CIUDAD</t>
  </si>
  <si>
    <t>TELEFONO</t>
  </si>
  <si>
    <t>CONTACTO</t>
  </si>
  <si>
    <t>CANTIDAD</t>
  </si>
  <si>
    <t>OBSERVACION:</t>
  </si>
  <si>
    <t>INVERSIONES SERVICIOS Y REPARACIONES S.A.S</t>
  </si>
  <si>
    <t>INVERSIONES SALE AND RENTAL DEL CARIBE S.A.S</t>
  </si>
  <si>
    <t>EQUIPOS Y MAQUINARIAS - SOPORTE Y MANTENIMIENTO</t>
  </si>
  <si>
    <t>COTIZACION No.TH120-2</t>
  </si>
  <si>
    <t xml:space="preserve">Atendiendo su solicitud estamos enviando cotizaciòn de los trabajos a realizar </t>
  </si>
  <si>
    <t>AL EQUIPO:</t>
  </si>
  <si>
    <t>TH-120</t>
  </si>
  <si>
    <t>OT</t>
  </si>
  <si>
    <t>KALTIRE</t>
  </si>
  <si>
    <t xml:space="preserve">BARRANQUILLA </t>
  </si>
  <si>
    <t>EMAIL</t>
  </si>
  <si>
    <t>T. PAGO</t>
  </si>
  <si>
    <t>gerencia@srdelcaribe.com</t>
  </si>
  <si>
    <t>A CONVENIR</t>
  </si>
  <si>
    <t xml:space="preserve">MANO DE OBRA </t>
  </si>
  <si>
    <t xml:space="preserve">DESCRIPCIÓN MANO DE OBRA </t>
  </si>
  <si>
    <t>No. TEC</t>
  </si>
  <si>
    <t>HR</t>
  </si>
  <si>
    <t xml:space="preserve">TOTAL HR </t>
  </si>
  <si>
    <t xml:space="preserve">VALOR HR </t>
  </si>
  <si>
    <t xml:space="preserve">LAVADO EQUIPO CARGADOR Y MANIPULACIÓN </t>
  </si>
  <si>
    <t>DESMONTE LASTAS Y ACCESORIOS</t>
  </si>
  <si>
    <t>DESINSTALAR  SISTEMA HYD Y ELECTRICO DE CABINA</t>
  </si>
  <si>
    <t xml:space="preserve">DESMONTE DE CABINA </t>
  </si>
  <si>
    <t xml:space="preserve">DESMONTE CUERPO DE VALVULAS TRASNMISIÓN Y MEC. CONTROL TRANS. </t>
  </si>
  <si>
    <t>DESINSTALAR  SISTEMA HYD Y ELECTRICO DE TRANSMISIÓN</t>
  </si>
  <si>
    <t xml:space="preserve">DESMONTE DE TRANSMISIÓN </t>
  </si>
  <si>
    <t xml:space="preserve">REPARACIÓN SISTEMA ELECTRICO MECANISMO DE TRANSMISIÓN </t>
  </si>
  <si>
    <t>MONTAJE DE CUERPO DE VALVULAS TRANS. Y MEC. TRANS.</t>
  </si>
  <si>
    <t>CONECTAR LINEAS ELECTRICAS E HIDRAULICAS DE SERVO</t>
  </si>
  <si>
    <t>DESINSTALAR  SISTEMA ELECTRICO Y MANGUERAS DE MOTOR</t>
  </si>
  <si>
    <t>DESMONTE Y MONTAJE DE SISTEMAS DE ENFRIAMIENTO (RADIADORES)</t>
  </si>
  <si>
    <t xml:space="preserve">DESMONTE Y MONTAJE DE MOTOR </t>
  </si>
  <si>
    <t xml:space="preserve">CAMBIO SELLOS ACOPLE MOTOR Y TRANSMISIÓN </t>
  </si>
  <si>
    <t xml:space="preserve">REPARACIÓN SISTEMA ELECTRICO CABINA Y MOTOR </t>
  </si>
  <si>
    <t xml:space="preserve">CONECTAR LINEAS ELECTRICAS Y MANGUERAS DE MOTOR </t>
  </si>
  <si>
    <t xml:space="preserve">INSTALACIÓN CABINA </t>
  </si>
  <si>
    <t xml:space="preserve">INSTALACIÓN SISTEMA ELECTRICO E HIDRAULICO DE CABINA </t>
  </si>
  <si>
    <t xml:space="preserve">INSTALACIÓN DE LATAS Y ACCESORIOS </t>
  </si>
  <si>
    <t xml:space="preserve">REPARACIÓN TECHO DE CAMBINA </t>
  </si>
  <si>
    <t>DESMONTE Y MONTAJE DE CILINDROS DE LEVANTE E INCLINACIÓN</t>
  </si>
  <si>
    <t xml:space="preserve">REPARACIÓN DE CILINDROS (CAMBIO DE KIT DE SELLOS) </t>
  </si>
  <si>
    <t xml:space="preserve">DESCONECTAR SISTEMA ELECTRICO E HIDRAUICO SISTEMA DE MANIPULACIÓN </t>
  </si>
  <si>
    <t xml:space="preserve">DESMONTANJE PASADORES H Y BASTIDOR MANIPULADOR </t>
  </si>
  <si>
    <t xml:space="preserve">DESMONTAJE BRAZOS MANIPULADOR </t>
  </si>
  <si>
    <t xml:space="preserve">CAMBIO DE MANGUERAS </t>
  </si>
  <si>
    <t xml:space="preserve">MONTAJE DE ACCESORIOS Y MANIPULADOR </t>
  </si>
  <si>
    <t>REPARACIÓN CUERPO DE VALVULAS SISTEMA HYD PRINCIPAL</t>
  </si>
  <si>
    <t>MANTENIMIENTO PREVENTIVO</t>
  </si>
  <si>
    <t xml:space="preserve">SUB-TOTAL MANO DE OBRA </t>
  </si>
  <si>
    <t xml:space="preserve">REPUESTOS </t>
  </si>
  <si>
    <t xml:space="preserve">DESCRIPCIÒN </t>
  </si>
  <si>
    <t>REPUESTO</t>
  </si>
  <si>
    <t>QTY</t>
  </si>
  <si>
    <t>P/N</t>
  </si>
  <si>
    <t>VR. UNITARIO</t>
  </si>
  <si>
    <t xml:space="preserve">KIT OVERHAUL  TRANSMISIÓN, DISCOS DE EMPUJE Y FRICCIÓN </t>
  </si>
  <si>
    <t>RODAMIENTOS, PISTAS Y DISCOS DE EMPUJE</t>
  </si>
  <si>
    <t>217-2723</t>
  </si>
  <si>
    <t xml:space="preserve">EMPAQUETADURA Y SELLOS </t>
  </si>
  <si>
    <t>243-0725</t>
  </si>
  <si>
    <t>SUB-TOTAL REPUESTOS TRANS</t>
  </si>
  <si>
    <t>CAMBIO DE LUCES LED (LAMPARAS FRONTALES Y TRASERAS,DIRECCIONALES, STOP)</t>
  </si>
  <si>
    <t xml:space="preserve">LUCES </t>
  </si>
  <si>
    <t>N/A</t>
  </si>
  <si>
    <t>REPARACIÓN MOTOR ARRANQUE</t>
  </si>
  <si>
    <t>ARRANQUE</t>
  </si>
  <si>
    <t>REPARACIÓN ALTERNADOR</t>
  </si>
  <si>
    <t>ALTERNADOR</t>
  </si>
  <si>
    <t xml:space="preserve">MANGUERAS HYD </t>
  </si>
  <si>
    <t xml:space="preserve">MANGUERAS </t>
  </si>
  <si>
    <t xml:space="preserve">BATERIAS </t>
  </si>
  <si>
    <t xml:space="preserve">CILINDROS DE LEVANTE </t>
  </si>
  <si>
    <t xml:space="preserve">KIT SELLOS </t>
  </si>
  <si>
    <t>228-1775</t>
  </si>
  <si>
    <t xml:space="preserve">CILINDROS DE TILDEO </t>
  </si>
  <si>
    <t>452-7462</t>
  </si>
  <si>
    <t xml:space="preserve">SUB-TOTAL REPUESTOS CONVERTIDOR </t>
  </si>
  <si>
    <t xml:space="preserve">PREVENTIVO 2000HR </t>
  </si>
  <si>
    <t xml:space="preserve">FILTRO MOTOR </t>
  </si>
  <si>
    <t xml:space="preserve">1R-1808  </t>
  </si>
  <si>
    <t>FILTOR COMBUSTIBLE</t>
  </si>
  <si>
    <t>1R-0762</t>
  </si>
  <si>
    <t xml:space="preserve">FILTRO SEPARADOR </t>
  </si>
  <si>
    <t>326-1644</t>
  </si>
  <si>
    <t>FILTRO AIRE 1RIO</t>
  </si>
  <si>
    <t>6I-2505</t>
  </si>
  <si>
    <t>FILTRO AIRE 2RIO</t>
  </si>
  <si>
    <t>6I-2506</t>
  </si>
  <si>
    <t>FILTRO HYD</t>
  </si>
  <si>
    <t>102-2828</t>
  </si>
  <si>
    <t>FILTRO TRANS</t>
  </si>
  <si>
    <t>1R-0719</t>
  </si>
  <si>
    <t xml:space="preserve">ACEITE 85W90  DIFERENCIALES </t>
  </si>
  <si>
    <t>ACEITE SAE50 TRANS</t>
  </si>
  <si>
    <t>ACEITE 15W41</t>
  </si>
  <si>
    <t>ACEITE DT27</t>
  </si>
  <si>
    <t>SUB-TOTAL  FILTRACIÓN Y ACEITES</t>
  </si>
  <si>
    <t xml:space="preserve">MECANIZADO </t>
  </si>
  <si>
    <t xml:space="preserve">PINES Y BUJES SISTEMA ARTICULADO MANIPULADOR </t>
  </si>
  <si>
    <t>PINES 16 UND</t>
  </si>
  <si>
    <t>BUJES 32 UND</t>
  </si>
  <si>
    <r>
      <t>(PULG</t>
    </r>
    <r>
      <rPr>
        <sz val="10"/>
        <color rgb="FF000000"/>
        <rFont val="Old English Text MT"/>
        <family val="4"/>
      </rPr>
      <t xml:space="preserve">^2) </t>
    </r>
    <r>
      <rPr>
        <sz val="10"/>
        <color rgb="FF000000"/>
        <rFont val="Calibri"/>
        <family val="2"/>
      </rPr>
      <t xml:space="preserve">MANIPULADOR </t>
    </r>
  </si>
  <si>
    <t xml:space="preserve">ALOJAMIENTOS </t>
  </si>
  <si>
    <t xml:space="preserve">SUB-TOTAL  MECANIZADO </t>
  </si>
  <si>
    <t xml:space="preserve">TAPIZADO </t>
  </si>
  <si>
    <t>CABINA</t>
  </si>
  <si>
    <t>METALMECANICO</t>
  </si>
  <si>
    <t>ESCALERA ACCESO</t>
  </si>
  <si>
    <t>PINTURA</t>
  </si>
  <si>
    <t>GENERAL</t>
  </si>
  <si>
    <t xml:space="preserve">NOMENCLATURA Y SISTEMA REFLECTIVAS </t>
  </si>
  <si>
    <t xml:space="preserve">MATERIALES Y HERRAMIENTAS </t>
  </si>
  <si>
    <t>RENDIM-CANTIDAD</t>
  </si>
  <si>
    <t xml:space="preserve">WYPALL, VARSOL, PENETRANTE, LIMPIA CONTACTOS, DESENGRASANTE </t>
  </si>
  <si>
    <t>UND</t>
  </si>
  <si>
    <t xml:space="preserve">EQUIPO OXICORTE </t>
  </si>
  <si>
    <t xml:space="preserve">PISTOLA NEUMATICA </t>
  </si>
  <si>
    <t>CAJA DE HERRAMIENTA</t>
  </si>
  <si>
    <t>NITROGENO LIQUIDO</t>
  </si>
  <si>
    <t xml:space="preserve">DISCOS DE PULIR Y GRATAS </t>
  </si>
  <si>
    <t xml:space="preserve">SUB-TOTAL MATERIALES Y HERRAMIENTAS </t>
  </si>
  <si>
    <t xml:space="preserve">SUBCONTRATO </t>
  </si>
  <si>
    <t xml:space="preserve">SERVICIO DE TELEHANDLER </t>
  </si>
  <si>
    <t xml:space="preserve">SUB-TOTAL subcontrato </t>
  </si>
  <si>
    <t>DESCUENTO AUTORIZADO</t>
  </si>
  <si>
    <t>Gustavo Blandon</t>
  </si>
  <si>
    <t>Inversiones Sale And Rental Del Caribe s.a.s</t>
  </si>
  <si>
    <t xml:space="preserve"> Km 4 Via Juan Mina - Email: gerencia@srdelcaribe.com</t>
  </si>
  <si>
    <t xml:space="preserve">KAL TIRE S.A DE C.V </t>
  </si>
  <si>
    <t>FECHA LIQUIDACION</t>
  </si>
  <si>
    <t>FECHA REALIZADO TRABAJO</t>
  </si>
  <si>
    <t>CALLE 30 No.19-55</t>
  </si>
  <si>
    <t>OT. INTERNA</t>
  </si>
  <si>
    <t>PROYECTO</t>
  </si>
  <si>
    <t>E-MAIL</t>
  </si>
  <si>
    <t>INV.SERVICIOS Y REPARACIONES S.A.S</t>
  </si>
  <si>
    <t>900923056-8</t>
  </si>
  <si>
    <t>MANO DE OBRA</t>
  </si>
  <si>
    <t>#TEC.</t>
  </si>
  <si>
    <t>#HORAS</t>
  </si>
  <si>
    <t>SUBTOTAL REPUESTOS</t>
  </si>
  <si>
    <t>REPUESTOS E INSUMOS</t>
  </si>
  <si>
    <t>GUSTAVO BLANDON</t>
  </si>
  <si>
    <t>LA JAGUA</t>
  </si>
  <si>
    <t>CRA 9 N.o8-15 local 1 avenida el acero</t>
  </si>
  <si>
    <t>CRA 9 #8-15 LOCAL 1 AVENIDA EL ACERO, DOSQUEBRADAS</t>
  </si>
  <si>
    <t>CARMELO SOLERA</t>
  </si>
  <si>
    <t>carmelo_solera@kaltire.com</t>
  </si>
  <si>
    <t xml:space="preserve">SUBTOTAL  </t>
  </si>
  <si>
    <t xml:space="preserve">IVA  </t>
  </si>
  <si>
    <t xml:space="preserve">TOTAL </t>
  </si>
  <si>
    <t>NIT 900.923.056-8</t>
  </si>
  <si>
    <r>
      <rPr>
        <b/>
        <sz val="11"/>
        <rFont val="Arial"/>
        <family val="2"/>
      </rPr>
      <t>OPCION 1 :</t>
    </r>
    <r>
      <rPr>
        <sz val="11"/>
        <rFont val="Arial"/>
        <family val="2"/>
      </rPr>
      <t xml:space="preserve"> SERVICIO DE ASISTENCIA MANTENIMIENTO: UN ELECTROMECANICO CON HERRAMIENTA MANUAL Y DE DIAGNOSTICO</t>
    </r>
  </si>
  <si>
    <t>MES DE JUNIO 2023</t>
  </si>
  <si>
    <t>JUNIO 20/23</t>
  </si>
  <si>
    <t>114</t>
  </si>
  <si>
    <t>COTIZACION No.114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</si>
</sst>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&quot;$&quot;\ * #,##0_-;\-&quot;$&quot;\ * #,##0_-;_-&quot;$&quot;\ * &quot;-&quot;_-;_-@_-"/>
    <numFmt numFmtId="164" formatCode="_-&quot;$&quot;* #,##0_-;\-&quot;$&quot;* #,##0_-;_-&quot;$&quot;* &quot;-&quot;_-;_-@_-"/>
    <numFmt numFmtId="165" formatCode="_ &quot;$&quot;\ * #,##0.00_ ;_ &quot;$&quot;\ * \-#,##0.00_ ;_ &quot;$&quot;\ * &quot;-&quot;??_ ;_ @_ "/>
    <numFmt numFmtId="166" formatCode="_ [$€-2]\ * #,##0.00_ ;_ [$€-2]\ * \-#,##0.00_ ;_ [$€-2]\ * &quot;-&quot;??_ "/>
    <numFmt numFmtId="167" formatCode="&quot;$&quot;#,##0"/>
    <numFmt numFmtId="168" formatCode="d/mm/yyyy;@"/>
    <numFmt numFmtId="169" formatCode="dd\-mmm\-yyyy"/>
    <numFmt numFmtId="170" formatCode="_-&quot;$&quot;* #,##0_-;\-&quot;$&quot;* #,##0_-;_-&quot;$&quot;* &quot;-&quot;_-;_-@"/>
    <numFmt numFmtId="171" formatCode="_-[$$-240A]* #,##0_-;\-[$$-240A]* #,##0_-;_-[$$-240A]* &quot;-&quot;??_-;_-@"/>
    <numFmt numFmtId="172" formatCode="_(&quot;$&quot;\ * #,##0_);_(&quot;$&quot;\ * \(#,##0\);_(&quot;$&quot;\ * &quot;-&quot;_);_(@_)"/>
    <numFmt numFmtId="173" formatCode="_ &quot;$&quot;\ * #,##0_ ;_ &quot;$&quot;\ * \-#,##0_ ;_ &quot;$&quot;\ * &quot;-&quot;??_ ;_ @_ "/>
    <numFmt numFmtId="174" formatCode="_-&quot;$&quot;* #,##0_-;\-&quot;$&quot;* #,##0_-;_-&quot;$&quot;* &quot;-&quot;??_-;_-@"/>
    <numFmt numFmtId="175" formatCode="_-&quot;$&quot;* #,##0.00_-;\-&quot;$&quot;* #,##0.00_-;_-&quot;$&quot;* &quot;-&quot;??_-;_-@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CG Times"/>
    </font>
    <font>
      <sz val="1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10"/>
      <color rgb="FF0000FF"/>
      <name val="Arial"/>
      <family val="2"/>
    </font>
    <font>
      <b/>
      <sz val="10"/>
      <color rgb="FFFFFFFF"/>
      <name val="Arial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222222"/>
      <name val="Arial"/>
      <family val="2"/>
    </font>
    <font>
      <b/>
      <sz val="8"/>
      <color rgb="FF000000"/>
      <name val="Arial"/>
      <family val="2"/>
    </font>
    <font>
      <sz val="10"/>
      <color rgb="FF000000"/>
      <name val="Old English Text MT"/>
      <family val="4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8"/>
      <name val="Arial"/>
      <family val="2"/>
    </font>
    <font>
      <b/>
      <sz val="9"/>
      <color rgb="FFFF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Calibri"/>
      <family val="2"/>
    </font>
    <font>
      <b/>
      <sz val="9"/>
      <color rgb="FF000000"/>
      <name val="Arial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  <font>
      <b/>
      <sz val="18"/>
      <name val="Arial"/>
      <family val="2"/>
    </font>
    <font>
      <b/>
      <u/>
      <sz val="2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6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b/>
      <sz val="22"/>
      <color rgb="FFC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7F7F7F"/>
        <bgColor rgb="FF7F7F7F"/>
      </patternFill>
    </fill>
    <fill>
      <patternFill patternType="solid">
        <fgColor rgb="FFE7E6E6"/>
        <bgColor rgb="FFE7E6E6"/>
      </patternFill>
    </fill>
    <fill>
      <patternFill patternType="solid">
        <fgColor rgb="FF9CC2E5"/>
        <bgColor rgb="FF9CC2E5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42"/>
        <bgColor indexed="64"/>
      </patternFill>
    </fill>
  </fills>
  <borders count="7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42" fontId="1" fillId="0" borderId="0" applyFont="0" applyFill="0" applyBorder="0" applyAlignment="0" applyProtection="0"/>
  </cellStyleXfs>
  <cellXfs count="248">
    <xf numFmtId="0" fontId="0" fillId="0" borderId="0" xfId="0"/>
    <xf numFmtId="0" fontId="9" fillId="0" borderId="0" xfId="0" applyFont="1"/>
    <xf numFmtId="0" fontId="9" fillId="0" borderId="15" xfId="0" applyFont="1" applyBorder="1"/>
    <xf numFmtId="0" fontId="2" fillId="0" borderId="0" xfId="0" applyFont="1"/>
    <xf numFmtId="0" fontId="10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7" xfId="0" applyFont="1" applyBorder="1"/>
    <xf numFmtId="0" fontId="9" fillId="0" borderId="17" xfId="0" applyFont="1" applyBorder="1" applyAlignment="1">
      <alignment horizontal="center"/>
    </xf>
    <xf numFmtId="0" fontId="12" fillId="3" borderId="23" xfId="0" applyFont="1" applyFill="1" applyBorder="1" applyAlignment="1">
      <alignment vertical="center"/>
    </xf>
    <xf numFmtId="0" fontId="12" fillId="3" borderId="25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169" fontId="13" fillId="0" borderId="29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6" fillId="5" borderId="17" xfId="0" applyFont="1" applyFill="1" applyBorder="1" applyAlignment="1">
      <alignment horizontal="center" vertical="center"/>
    </xf>
    <xf numFmtId="0" fontId="16" fillId="5" borderId="17" xfId="0" applyFont="1" applyFill="1" applyBorder="1" applyAlignment="1">
      <alignment horizontal="center" vertical="center" wrapText="1"/>
    </xf>
    <xf numFmtId="170" fontId="16" fillId="5" borderId="17" xfId="0" applyNumberFormat="1" applyFont="1" applyFill="1" applyBorder="1" applyAlignment="1">
      <alignment horizontal="center" vertical="center"/>
    </xf>
    <xf numFmtId="0" fontId="17" fillId="0" borderId="0" xfId="0" applyFont="1"/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/>
    <xf numFmtId="17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vertical="center" wrapText="1"/>
    </xf>
    <xf numFmtId="170" fontId="19" fillId="6" borderId="31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170" fontId="19" fillId="7" borderId="31" xfId="0" applyNumberFormat="1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171" fontId="9" fillId="0" borderId="17" xfId="0" applyNumberFormat="1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171" fontId="9" fillId="0" borderId="14" xfId="0" applyNumberFormat="1" applyFont="1" applyBorder="1" applyAlignment="1">
      <alignment horizontal="center" vertical="center"/>
    </xf>
    <xf numFmtId="170" fontId="19" fillId="6" borderId="1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72" fontId="13" fillId="0" borderId="32" xfId="0" applyNumberFormat="1" applyFont="1" applyBorder="1" applyAlignment="1">
      <alignment horizontal="center" vertical="center"/>
    </xf>
    <xf numFmtId="173" fontId="13" fillId="0" borderId="35" xfId="0" applyNumberFormat="1" applyFont="1" applyBorder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170" fontId="9" fillId="0" borderId="14" xfId="0" applyNumberFormat="1" applyFont="1" applyBorder="1" applyAlignment="1">
      <alignment horizontal="center" vertical="center"/>
    </xf>
    <xf numFmtId="170" fontId="9" fillId="0" borderId="31" xfId="0" applyNumberFormat="1" applyFont="1" applyBorder="1" applyAlignment="1">
      <alignment horizontal="center" vertical="center"/>
    </xf>
    <xf numFmtId="174" fontId="9" fillId="0" borderId="0" xfId="0" applyNumberFormat="1" applyFont="1" applyAlignment="1">
      <alignment vertical="center"/>
    </xf>
    <xf numFmtId="0" fontId="9" fillId="0" borderId="17" xfId="0" applyFont="1" applyBorder="1" applyAlignment="1">
      <alignment horizontal="left" vertical="center"/>
    </xf>
    <xf numFmtId="171" fontId="9" fillId="0" borderId="36" xfId="0" applyNumberFormat="1" applyFont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vertical="center"/>
    </xf>
    <xf numFmtId="0" fontId="23" fillId="7" borderId="17" xfId="0" applyFont="1" applyFill="1" applyBorder="1" applyAlignment="1">
      <alignment horizontal="center" vertical="center"/>
    </xf>
    <xf numFmtId="174" fontId="24" fillId="7" borderId="17" xfId="0" applyNumberFormat="1" applyFont="1" applyFill="1" applyBorder="1" applyAlignment="1">
      <alignment horizontal="right" vertical="center"/>
    </xf>
    <xf numFmtId="170" fontId="24" fillId="7" borderId="17" xfId="0" applyNumberFormat="1" applyFont="1" applyFill="1" applyBorder="1" applyAlignment="1">
      <alignment horizontal="center" vertical="center"/>
    </xf>
    <xf numFmtId="0" fontId="23" fillId="7" borderId="13" xfId="0" applyFont="1" applyFill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174" fontId="9" fillId="0" borderId="17" xfId="0" applyNumberFormat="1" applyFont="1" applyBorder="1"/>
    <xf numFmtId="172" fontId="26" fillId="6" borderId="31" xfId="0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25" fillId="3" borderId="27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/>
    </xf>
    <xf numFmtId="173" fontId="13" fillId="7" borderId="17" xfId="0" applyNumberFormat="1" applyFont="1" applyFill="1" applyBorder="1" applyAlignment="1">
      <alignment vertical="center" wrapText="1"/>
    </xf>
    <xf numFmtId="170" fontId="26" fillId="6" borderId="31" xfId="0" applyNumberFormat="1" applyFont="1" applyFill="1" applyBorder="1" applyAlignment="1">
      <alignment horizontal="center" vertical="center"/>
    </xf>
    <xf numFmtId="173" fontId="12" fillId="0" borderId="16" xfId="0" applyNumberFormat="1" applyFont="1" applyBorder="1" applyAlignment="1">
      <alignment horizontal="right" vertical="center"/>
    </xf>
    <xf numFmtId="174" fontId="12" fillId="0" borderId="16" xfId="0" applyNumberFormat="1" applyFont="1" applyBorder="1" applyAlignment="1">
      <alignment horizontal="right" vertical="center"/>
    </xf>
    <xf numFmtId="174" fontId="12" fillId="0" borderId="17" xfId="0" applyNumberFormat="1" applyFont="1" applyBorder="1" applyAlignment="1">
      <alignment horizontal="right" vertical="center"/>
    </xf>
    <xf numFmtId="175" fontId="12" fillId="6" borderId="37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9" fillId="0" borderId="16" xfId="0" applyFont="1" applyBorder="1"/>
    <xf numFmtId="0" fontId="30" fillId="0" borderId="15" xfId="0" applyFont="1" applyBorder="1"/>
    <xf numFmtId="0" fontId="12" fillId="0" borderId="0" xfId="0" applyFont="1"/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" fontId="3" fillId="0" borderId="9" xfId="3" applyNumberFormat="1" applyFont="1" applyFill="1" applyBorder="1" applyAlignment="1" applyProtection="1">
      <alignment horizontal="center" vertical="center"/>
    </xf>
    <xf numFmtId="164" fontId="3" fillId="0" borderId="9" xfId="3" applyFont="1" applyFill="1" applyBorder="1" applyAlignment="1" applyProtection="1">
      <alignment vertical="center"/>
    </xf>
    <xf numFmtId="1" fontId="3" fillId="0" borderId="11" xfId="3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9" xfId="3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11" xfId="3" applyFont="1" applyFill="1" applyBorder="1" applyAlignment="1" applyProtection="1">
      <alignment horizontal="center" vertical="center"/>
    </xf>
    <xf numFmtId="0" fontId="34" fillId="2" borderId="4" xfId="0" applyFont="1" applyFill="1" applyBorder="1" applyAlignment="1">
      <alignment horizontal="right" vertical="center"/>
    </xf>
    <xf numFmtId="9" fontId="34" fillId="2" borderId="4" xfId="4" applyFont="1" applyFill="1" applyBorder="1" applyAlignment="1" applyProtection="1">
      <alignment horizontal="right" vertical="center"/>
    </xf>
    <xf numFmtId="9" fontId="34" fillId="2" borderId="6" xfId="4" applyFont="1" applyFill="1" applyBorder="1" applyAlignment="1" applyProtection="1">
      <alignment horizontal="right" vertical="center"/>
    </xf>
    <xf numFmtId="14" fontId="3" fillId="0" borderId="10" xfId="0" applyNumberFormat="1" applyFont="1" applyBorder="1" applyAlignment="1">
      <alignment horizontal="left" vertical="center"/>
    </xf>
    <xf numFmtId="14" fontId="3" fillId="0" borderId="9" xfId="0" applyNumberFormat="1" applyFont="1" applyBorder="1" applyAlignment="1">
      <alignment horizontal="left" vertical="center" wrapText="1"/>
    </xf>
    <xf numFmtId="169" fontId="3" fillId="0" borderId="9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34" fillId="0" borderId="11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167" fontId="34" fillId="2" borderId="68" xfId="2" applyNumberFormat="1" applyFont="1" applyFill="1" applyBorder="1" applyAlignment="1" applyProtection="1">
      <alignment horizontal="right" vertical="center"/>
    </xf>
    <xf numFmtId="167" fontId="34" fillId="2" borderId="67" xfId="2" applyNumberFormat="1" applyFont="1" applyFill="1" applyBorder="1" applyAlignment="1" applyProtection="1">
      <alignment horizontal="right" vertical="center"/>
    </xf>
    <xf numFmtId="0" fontId="35" fillId="2" borderId="58" xfId="0" applyFont="1" applyFill="1" applyBorder="1"/>
    <xf numFmtId="0" fontId="3" fillId="2" borderId="0" xfId="0" applyFont="1" applyFill="1"/>
    <xf numFmtId="0" fontId="3" fillId="2" borderId="59" xfId="0" applyFont="1" applyFill="1" applyBorder="1"/>
    <xf numFmtId="0" fontId="3" fillId="2" borderId="58" xfId="0" applyFont="1" applyFill="1" applyBorder="1"/>
    <xf numFmtId="0" fontId="34" fillId="8" borderId="10" xfId="0" applyFont="1" applyFill="1" applyBorder="1" applyAlignment="1">
      <alignment horizontal="right" vertical="center"/>
    </xf>
    <xf numFmtId="0" fontId="34" fillId="8" borderId="9" xfId="0" applyFont="1" applyFill="1" applyBorder="1" applyAlignment="1">
      <alignment horizontal="right" vertical="center"/>
    </xf>
    <xf numFmtId="0" fontId="34" fillId="8" borderId="52" xfId="5" applyFont="1" applyFill="1" applyBorder="1" applyAlignment="1" applyProtection="1">
      <alignment horizontal="right" vertical="center"/>
    </xf>
    <xf numFmtId="0" fontId="34" fillId="8" borderId="10" xfId="0" applyFont="1" applyFill="1" applyBorder="1" applyAlignment="1">
      <alignment vertical="center"/>
    </xf>
    <xf numFmtId="0" fontId="34" fillId="8" borderId="9" xfId="0" applyFont="1" applyFill="1" applyBorder="1" applyAlignment="1">
      <alignment vertical="center" wrapText="1"/>
    </xf>
    <xf numFmtId="168" fontId="34" fillId="8" borderId="9" xfId="0" applyNumberFormat="1" applyFont="1" applyFill="1" applyBorder="1" applyAlignment="1">
      <alignment horizontal="left" vertical="center" wrapText="1"/>
    </xf>
    <xf numFmtId="0" fontId="34" fillId="8" borderId="66" xfId="0" applyFont="1" applyFill="1" applyBorder="1" applyAlignment="1">
      <alignment horizontal="center" vertical="center"/>
    </xf>
    <xf numFmtId="0" fontId="34" fillId="8" borderId="4" xfId="0" applyFont="1" applyFill="1" applyBorder="1" applyAlignment="1">
      <alignment horizontal="center" vertical="center"/>
    </xf>
    <xf numFmtId="0" fontId="34" fillId="8" borderId="65" xfId="0" applyFont="1" applyFill="1" applyBorder="1" applyAlignment="1">
      <alignment horizontal="center" vertical="center"/>
    </xf>
    <xf numFmtId="167" fontId="34" fillId="8" borderId="67" xfId="0" applyNumberFormat="1" applyFont="1" applyFill="1" applyBorder="1" applyAlignment="1">
      <alignment vertical="center"/>
    </xf>
    <xf numFmtId="0" fontId="2" fillId="2" borderId="0" xfId="0" applyFont="1" applyFill="1"/>
    <xf numFmtId="0" fontId="2" fillId="2" borderId="58" xfId="0" applyFont="1" applyFill="1" applyBorder="1"/>
    <xf numFmtId="0" fontId="2" fillId="2" borderId="59" xfId="0" applyFont="1" applyFill="1" applyBorder="1"/>
    <xf numFmtId="167" fontId="34" fillId="2" borderId="65" xfId="2" applyNumberFormat="1" applyFont="1" applyFill="1" applyBorder="1" applyAlignment="1" applyProtection="1">
      <alignment horizontal="right" vertical="center"/>
    </xf>
    <xf numFmtId="0" fontId="39" fillId="2" borderId="58" xfId="0" applyFont="1" applyFill="1" applyBorder="1" applyAlignment="1">
      <alignment horizontal="left" vertical="center" wrapText="1"/>
    </xf>
    <xf numFmtId="0" fontId="39" fillId="2" borderId="0" xfId="0" applyFont="1" applyFill="1" applyAlignment="1">
      <alignment horizontal="left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5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32" fillId="2" borderId="55" xfId="0" applyFont="1" applyFill="1" applyBorder="1" applyAlignment="1">
      <alignment horizontal="center"/>
    </xf>
    <xf numFmtId="0" fontId="32" fillId="2" borderId="56" xfId="0" applyFont="1" applyFill="1" applyBorder="1" applyAlignment="1">
      <alignment horizontal="center"/>
    </xf>
    <xf numFmtId="0" fontId="32" fillId="2" borderId="57" xfId="0" applyFont="1" applyFill="1" applyBorder="1" applyAlignment="1">
      <alignment horizontal="center"/>
    </xf>
    <xf numFmtId="0" fontId="32" fillId="2" borderId="58" xfId="0" applyFont="1" applyFill="1" applyBorder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32" fillId="2" borderId="59" xfId="0" applyFont="1" applyFill="1" applyBorder="1" applyAlignment="1">
      <alignment horizontal="center" vertical="center"/>
    </xf>
    <xf numFmtId="0" fontId="33" fillId="2" borderId="58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33" fillId="2" borderId="59" xfId="0" applyFont="1" applyFill="1" applyBorder="1" applyAlignment="1">
      <alignment horizontal="center" vertical="center"/>
    </xf>
    <xf numFmtId="0" fontId="36" fillId="0" borderId="60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61" xfId="0" applyFont="1" applyBorder="1" applyAlignment="1">
      <alignment horizontal="left" vertical="center" wrapText="1"/>
    </xf>
    <xf numFmtId="0" fontId="34" fillId="8" borderId="9" xfId="0" applyFont="1" applyFill="1" applyBorder="1" applyAlignment="1">
      <alignment horizontal="right" vertical="center"/>
    </xf>
    <xf numFmtId="0" fontId="3" fillId="0" borderId="45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4" fillId="8" borderId="10" xfId="0" applyFont="1" applyFill="1" applyBorder="1" applyAlignment="1">
      <alignment horizontal="righ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2" borderId="5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9" xfId="0" applyFont="1" applyFill="1" applyBorder="1" applyAlignment="1">
      <alignment horizontal="center" vertical="center"/>
    </xf>
    <xf numFmtId="0" fontId="3" fillId="2" borderId="70" xfId="0" applyFont="1" applyFill="1" applyBorder="1" applyAlignment="1">
      <alignment horizontal="center" vertical="center"/>
    </xf>
    <xf numFmtId="0" fontId="3" fillId="2" borderId="71" xfId="0" applyFont="1" applyFill="1" applyBorder="1" applyAlignment="1">
      <alignment horizontal="center" vertical="center"/>
    </xf>
    <xf numFmtId="0" fontId="34" fillId="8" borderId="52" xfId="0" applyFont="1" applyFill="1" applyBorder="1" applyAlignment="1">
      <alignment horizontal="right" vertical="center"/>
    </xf>
    <xf numFmtId="0" fontId="37" fillId="0" borderId="54" xfId="5" applyFont="1" applyFill="1" applyBorder="1" applyAlignment="1" applyProtection="1">
      <alignment horizontal="left" vertical="center"/>
    </xf>
    <xf numFmtId="0" fontId="3" fillId="0" borderId="53" xfId="5" applyFont="1" applyFill="1" applyBorder="1" applyAlignment="1" applyProtection="1">
      <alignment horizontal="left" vertical="center"/>
    </xf>
    <xf numFmtId="0" fontId="3" fillId="0" borderId="52" xfId="5" applyFont="1" applyFill="1" applyBorder="1" applyAlignment="1" applyProtection="1">
      <alignment horizontal="left" vertical="center"/>
    </xf>
    <xf numFmtId="0" fontId="34" fillId="2" borderId="60" xfId="0" applyFont="1" applyFill="1" applyBorder="1" applyAlignment="1">
      <alignment horizontal="left" vertical="center" wrapText="1"/>
    </xf>
    <xf numFmtId="0" fontId="34" fillId="2" borderId="2" xfId="0" applyFont="1" applyFill="1" applyBorder="1" applyAlignment="1">
      <alignment horizontal="left" vertical="center" wrapText="1"/>
    </xf>
    <xf numFmtId="0" fontId="34" fillId="2" borderId="3" xfId="0" applyFont="1" applyFill="1" applyBorder="1" applyAlignment="1">
      <alignment horizontal="left" vertical="center" wrapText="1"/>
    </xf>
    <xf numFmtId="0" fontId="38" fillId="2" borderId="58" xfId="0" applyFont="1" applyFill="1" applyBorder="1" applyAlignment="1">
      <alignment horizontal="left" vertical="top" wrapText="1"/>
    </xf>
    <xf numFmtId="0" fontId="38" fillId="2" borderId="0" xfId="0" applyFont="1" applyFill="1" applyAlignment="1">
      <alignment horizontal="left" vertical="top" wrapText="1"/>
    </xf>
    <xf numFmtId="0" fontId="38" fillId="2" borderId="1" xfId="0" applyFont="1" applyFill="1" applyBorder="1" applyAlignment="1">
      <alignment horizontal="left" vertical="top" wrapText="1"/>
    </xf>
    <xf numFmtId="0" fontId="34" fillId="8" borderId="64" xfId="0" applyFont="1" applyFill="1" applyBorder="1" applyAlignment="1">
      <alignment horizontal="center" vertical="center" wrapText="1"/>
    </xf>
    <xf numFmtId="0" fontId="34" fillId="8" borderId="8" xfId="0" applyFont="1" applyFill="1" applyBorder="1" applyAlignment="1">
      <alignment horizontal="center" vertical="center" wrapText="1"/>
    </xf>
    <xf numFmtId="0" fontId="34" fillId="8" borderId="65" xfId="0" applyFont="1" applyFill="1" applyBorder="1" applyAlignment="1">
      <alignment horizontal="center" vertical="center" wrapText="1"/>
    </xf>
    <xf numFmtId="0" fontId="34" fillId="2" borderId="62" xfId="0" applyFont="1" applyFill="1" applyBorder="1" applyAlignment="1">
      <alignment horizontal="left" vertical="center" wrapText="1"/>
    </xf>
    <xf numFmtId="0" fontId="34" fillId="2" borderId="5" xfId="0" applyFont="1" applyFill="1" applyBorder="1" applyAlignment="1">
      <alignment horizontal="left" vertical="center" wrapText="1"/>
    </xf>
    <xf numFmtId="0" fontId="34" fillId="2" borderId="63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4" fillId="8" borderId="7" xfId="0" applyFont="1" applyFill="1" applyBorder="1" applyAlignment="1">
      <alignment horizontal="center" vertical="center"/>
    </xf>
    <xf numFmtId="0" fontId="34" fillId="8" borderId="8" xfId="0" applyFont="1" applyFill="1" applyBorder="1" applyAlignment="1">
      <alignment horizontal="center" vertical="center"/>
    </xf>
    <xf numFmtId="0" fontId="34" fillId="8" borderId="6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4" fillId="8" borderId="64" xfId="0" applyFont="1" applyFill="1" applyBorder="1" applyAlignment="1">
      <alignment horizontal="right" vertical="center"/>
    </xf>
    <xf numFmtId="0" fontId="34" fillId="8" borderId="8" xfId="0" applyFont="1" applyFill="1" applyBorder="1" applyAlignment="1">
      <alignment horizontal="right" vertical="center"/>
    </xf>
    <xf numFmtId="0" fontId="34" fillId="8" borderId="6" xfId="0" applyFont="1" applyFill="1" applyBorder="1" applyAlignment="1">
      <alignment horizontal="right" vertical="center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12" fillId="3" borderId="21" xfId="0" applyFont="1" applyFill="1" applyBorder="1" applyAlignment="1">
      <alignment horizontal="center" vertical="center"/>
    </xf>
    <xf numFmtId="0" fontId="8" fillId="0" borderId="22" xfId="0" applyFont="1" applyBorder="1"/>
    <xf numFmtId="0" fontId="12" fillId="3" borderId="2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8" fillId="0" borderId="13" xfId="0" applyFont="1" applyBorder="1"/>
    <xf numFmtId="0" fontId="8" fillId="0" borderId="14" xfId="0" applyFont="1" applyBorder="1"/>
    <xf numFmtId="0" fontId="10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0" fillId="0" borderId="0" xfId="0"/>
    <xf numFmtId="0" fontId="8" fillId="0" borderId="16" xfId="0" applyFont="1" applyBorder="1"/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8" fillId="0" borderId="19" xfId="0" applyFont="1" applyBorder="1"/>
    <xf numFmtId="0" fontId="8" fillId="0" borderId="20" xfId="0" applyFont="1" applyBorder="1"/>
    <xf numFmtId="0" fontId="9" fillId="0" borderId="12" xfId="0" applyFont="1" applyBorder="1" applyAlignment="1">
      <alignment horizontal="center" vertical="center"/>
    </xf>
    <xf numFmtId="0" fontId="18" fillId="6" borderId="12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8" fillId="0" borderId="27" xfId="0" applyFont="1" applyBorder="1"/>
    <xf numFmtId="0" fontId="2" fillId="0" borderId="24" xfId="0" applyFont="1" applyBorder="1" applyAlignment="1">
      <alignment horizontal="center" vertical="center"/>
    </xf>
    <xf numFmtId="0" fontId="8" fillId="0" borderId="28" xfId="0" applyFont="1" applyBorder="1"/>
    <xf numFmtId="0" fontId="8" fillId="0" borderId="23" xfId="0" applyFont="1" applyBorder="1"/>
    <xf numFmtId="0" fontId="2" fillId="0" borderId="18" xfId="0" applyFont="1" applyBorder="1" applyAlignment="1">
      <alignment horizontal="center" vertical="center"/>
    </xf>
    <xf numFmtId="0" fontId="8" fillId="0" borderId="30" xfId="0" applyFont="1" applyBorder="1"/>
    <xf numFmtId="0" fontId="14" fillId="0" borderId="24" xfId="0" applyFont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8" fillId="0" borderId="29" xfId="0" applyFont="1" applyBorder="1"/>
    <xf numFmtId="0" fontId="12" fillId="3" borderId="12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8" fillId="0" borderId="35" xfId="0" applyFont="1" applyBorder="1"/>
    <xf numFmtId="0" fontId="21" fillId="6" borderId="13" xfId="0" applyFont="1" applyFill="1" applyBorder="1" applyAlignment="1">
      <alignment horizontal="right" vertical="center"/>
    </xf>
    <xf numFmtId="0" fontId="9" fillId="0" borderId="31" xfId="0" applyFont="1" applyBorder="1" applyAlignment="1">
      <alignment horizontal="left" vertical="center"/>
    </xf>
    <xf numFmtId="0" fontId="28" fillId="0" borderId="38" xfId="0" applyFont="1" applyBorder="1" applyAlignment="1">
      <alignment horizontal="center" vertical="center"/>
    </xf>
    <xf numFmtId="0" fontId="8" fillId="0" borderId="39" xfId="0" applyFont="1" applyBorder="1"/>
    <xf numFmtId="0" fontId="8" fillId="0" borderId="36" xfId="0" applyFont="1" applyBorder="1"/>
    <xf numFmtId="0" fontId="29" fillId="6" borderId="38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72" fontId="25" fillId="6" borderId="12" xfId="0" applyNumberFormat="1" applyFont="1" applyFill="1" applyBorder="1" applyAlignment="1">
      <alignment horizontal="center" vertical="center"/>
    </xf>
    <xf numFmtId="0" fontId="27" fillId="4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/>
    </xf>
    <xf numFmtId="0" fontId="8" fillId="0" borderId="33" xfId="0" applyFont="1" applyBorder="1"/>
    <xf numFmtId="0" fontId="8" fillId="0" borderId="37" xfId="0" applyFont="1" applyBorder="1"/>
    <xf numFmtId="0" fontId="13" fillId="7" borderId="32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center" vertical="center"/>
    </xf>
    <xf numFmtId="0" fontId="28" fillId="4" borderId="12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top" wrapText="1"/>
    </xf>
    <xf numFmtId="0" fontId="8" fillId="0" borderId="15" xfId="0" applyFont="1" applyBorder="1"/>
    <xf numFmtId="0" fontId="8" fillId="0" borderId="32" xfId="0" applyFont="1" applyBorder="1"/>
    <xf numFmtId="0" fontId="12" fillId="0" borderId="3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9" fontId="12" fillId="6" borderId="12" xfId="0" applyNumberFormat="1" applyFont="1" applyFill="1" applyBorder="1" applyAlignment="1">
      <alignment horizontal="center" vertical="center"/>
    </xf>
  </cellXfs>
  <cellStyles count="8">
    <cellStyle name="Euro" xfId="1" xr:uid="{00000000-0005-0000-0000-000000000000}"/>
    <cellStyle name="Hipervínculo" xfId="5" builtinId="8"/>
    <cellStyle name="Moneda" xfId="2" builtinId="4"/>
    <cellStyle name="Moneda [0]" xfId="3" builtinId="7"/>
    <cellStyle name="Moneda [0] 2" xfId="7" xr:uid="{00000000-0005-0000-0000-000004000000}"/>
    <cellStyle name="Normal" xfId="0" builtinId="0"/>
    <cellStyle name="Normal 2" xfId="6" xr:uid="{00000000-0005-0000-0000-000006000000}"/>
    <cellStyle name="Porcentaje" xfId="4" builtinId="5"/>
  </cellStyles>
  <dxfs count="0"/>
  <tableStyles count="0" defaultTableStyle="TableStyleMedium9" defaultPivotStyle="PivotStyleLight16"/>
  <colors>
    <mruColors>
      <color rgb="FFCCCC00"/>
      <color rgb="FF99CC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0</xdr:row>
      <xdr:rowOff>171450</xdr:rowOff>
    </xdr:from>
    <xdr:to>
      <xdr:col>2</xdr:col>
      <xdr:colOff>19050</xdr:colOff>
      <xdr:row>6</xdr:row>
      <xdr:rowOff>229919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1CDEDC-72D6-50EF-37BB-45D0A714E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171450"/>
          <a:ext cx="1657350" cy="16586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rmelo_solera@kaltire.com" TargetMode="External"/><Relationship Id="rId1" Type="http://schemas.openxmlformats.org/officeDocument/2006/relationships/hyperlink" Target="mailto:gerencia@srdelcarib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erencia@srdelcarib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view="pageBreakPreview" zoomScale="70" zoomScaleNormal="100" zoomScaleSheetLayoutView="70" workbookViewId="0">
      <selection activeCell="F17" sqref="F17"/>
    </sheetView>
  </sheetViews>
  <sheetFormatPr baseColWidth="10" defaultRowHeight="12.75"/>
  <cols>
    <col min="1" max="1" width="7.5703125" style="127" customWidth="1"/>
    <col min="2" max="2" width="28.42578125" style="127" customWidth="1"/>
    <col min="3" max="3" width="29" style="127" customWidth="1"/>
    <col min="4" max="4" width="24" style="127" customWidth="1"/>
    <col min="5" max="5" width="17" style="127" bestFit="1" customWidth="1"/>
    <col min="6" max="6" width="38" style="127" bestFit="1" customWidth="1"/>
    <col min="7" max="7" width="27.5703125" style="127" bestFit="1" customWidth="1"/>
    <col min="8" max="8" width="16.7109375" style="127" bestFit="1" customWidth="1"/>
    <col min="9" max="16384" width="11.42578125" style="127"/>
  </cols>
  <sheetData>
    <row r="1" spans="1:8" ht="32.25" customHeight="1">
      <c r="A1" s="137" t="s">
        <v>19</v>
      </c>
      <c r="B1" s="138"/>
      <c r="C1" s="138"/>
      <c r="D1" s="138"/>
      <c r="E1" s="138"/>
      <c r="F1" s="138"/>
      <c r="G1" s="138"/>
      <c r="H1" s="139"/>
    </row>
    <row r="2" spans="1:8" ht="30.75" customHeight="1">
      <c r="A2" s="140" t="s">
        <v>171</v>
      </c>
      <c r="B2" s="141"/>
      <c r="C2" s="141"/>
      <c r="D2" s="141"/>
      <c r="E2" s="141"/>
      <c r="F2" s="141"/>
      <c r="G2" s="141"/>
      <c r="H2" s="142"/>
    </row>
    <row r="3" spans="1:8" ht="25.5" customHeight="1">
      <c r="A3" s="128"/>
      <c r="H3" s="129"/>
    </row>
    <row r="4" spans="1:8" ht="11.25" customHeight="1">
      <c r="A4" s="128"/>
      <c r="H4" s="129"/>
    </row>
    <row r="5" spans="1:8" ht="11.25" customHeight="1">
      <c r="A5" s="143" t="s">
        <v>176</v>
      </c>
      <c r="B5" s="144"/>
      <c r="C5" s="144"/>
      <c r="D5" s="144"/>
      <c r="E5" s="144"/>
      <c r="F5" s="144"/>
      <c r="G5" s="144"/>
      <c r="H5" s="145"/>
    </row>
    <row r="6" spans="1:8" ht="11.25" customHeight="1">
      <c r="A6" s="143"/>
      <c r="B6" s="144"/>
      <c r="C6" s="144"/>
      <c r="D6" s="144"/>
      <c r="E6" s="144"/>
      <c r="F6" s="144"/>
      <c r="G6" s="144"/>
      <c r="H6" s="145"/>
    </row>
    <row r="7" spans="1:8" ht="26.25" customHeight="1" thickBot="1">
      <c r="A7" s="146"/>
      <c r="B7" s="147"/>
      <c r="C7" s="147"/>
      <c r="D7" s="147"/>
      <c r="E7" s="147"/>
      <c r="F7" s="147"/>
      <c r="G7" s="147"/>
      <c r="H7" s="148"/>
    </row>
    <row r="8" spans="1:8" ht="39" customHeight="1">
      <c r="A8" s="152" t="s">
        <v>0</v>
      </c>
      <c r="B8" s="152"/>
      <c r="C8" s="153" t="s">
        <v>148</v>
      </c>
      <c r="D8" s="154"/>
      <c r="E8" s="117" t="s">
        <v>3</v>
      </c>
      <c r="F8" s="92" t="s">
        <v>155</v>
      </c>
      <c r="G8" s="120" t="s">
        <v>149</v>
      </c>
      <c r="H8" s="104" t="s">
        <v>174</v>
      </c>
    </row>
    <row r="9" spans="1:8" ht="39" customHeight="1">
      <c r="A9" s="149" t="s">
        <v>12</v>
      </c>
      <c r="B9" s="149"/>
      <c r="C9" s="150">
        <v>90036347</v>
      </c>
      <c r="D9" s="151"/>
      <c r="E9" s="118" t="s">
        <v>12</v>
      </c>
      <c r="F9" s="93" t="s">
        <v>156</v>
      </c>
      <c r="G9" s="121" t="s">
        <v>150</v>
      </c>
      <c r="H9" s="105" t="s">
        <v>174</v>
      </c>
    </row>
    <row r="10" spans="1:8" ht="20.100000000000001" customHeight="1">
      <c r="A10" s="149" t="s">
        <v>13</v>
      </c>
      <c r="B10" s="149"/>
      <c r="C10" s="150" t="s">
        <v>151</v>
      </c>
      <c r="D10" s="151"/>
      <c r="E10" s="118" t="s">
        <v>13</v>
      </c>
      <c r="F10" s="93" t="s">
        <v>164</v>
      </c>
      <c r="G10" s="122" t="s">
        <v>14</v>
      </c>
      <c r="H10" s="106" t="s">
        <v>163</v>
      </c>
    </row>
    <row r="11" spans="1:8" ht="20.100000000000001" customHeight="1">
      <c r="A11" s="149" t="s">
        <v>15</v>
      </c>
      <c r="B11" s="149"/>
      <c r="C11" s="150">
        <v>3630511</v>
      </c>
      <c r="D11" s="151"/>
      <c r="E11" s="118" t="s">
        <v>15</v>
      </c>
      <c r="F11" s="93">
        <v>3122573551</v>
      </c>
      <c r="G11" s="122" t="s">
        <v>152</v>
      </c>
      <c r="H11" s="107" t="s">
        <v>175</v>
      </c>
    </row>
    <row r="12" spans="1:8" ht="20.100000000000001" customHeight="1">
      <c r="A12" s="149" t="s">
        <v>16</v>
      </c>
      <c r="B12" s="149"/>
      <c r="C12" s="150" t="s">
        <v>166</v>
      </c>
      <c r="D12" s="151"/>
      <c r="E12" s="118" t="s">
        <v>16</v>
      </c>
      <c r="F12" s="93" t="s">
        <v>162</v>
      </c>
      <c r="G12" s="122" t="s">
        <v>153</v>
      </c>
      <c r="H12" s="93"/>
    </row>
    <row r="13" spans="1:8" ht="30" customHeight="1" thickBot="1">
      <c r="A13" s="161" t="s">
        <v>154</v>
      </c>
      <c r="B13" s="161"/>
      <c r="C13" s="162" t="s">
        <v>167</v>
      </c>
      <c r="D13" s="163"/>
      <c r="E13" s="119" t="s">
        <v>154</v>
      </c>
      <c r="F13" s="164" t="s">
        <v>31</v>
      </c>
      <c r="G13" s="164"/>
      <c r="H13" s="164"/>
    </row>
    <row r="14" spans="1:8" ht="25.5" customHeight="1" thickBot="1">
      <c r="A14" s="174"/>
      <c r="B14" s="175"/>
      <c r="C14" s="175"/>
      <c r="D14" s="175"/>
      <c r="E14" s="175"/>
      <c r="F14" s="175"/>
      <c r="G14" s="175"/>
      <c r="H14" s="176"/>
    </row>
    <row r="15" spans="1:8" ht="18.75" customHeight="1" thickBot="1">
      <c r="A15" s="171" t="s">
        <v>157</v>
      </c>
      <c r="B15" s="172"/>
      <c r="C15" s="172"/>
      <c r="D15" s="172"/>
      <c r="E15" s="172"/>
      <c r="F15" s="172"/>
      <c r="G15" s="172"/>
      <c r="H15" s="173"/>
    </row>
    <row r="16" spans="1:8" ht="18.75" customHeight="1" thickBot="1">
      <c r="A16" s="123" t="s">
        <v>1</v>
      </c>
      <c r="B16" s="179" t="s">
        <v>5</v>
      </c>
      <c r="C16" s="181"/>
      <c r="D16" s="179" t="s">
        <v>158</v>
      </c>
      <c r="E16" s="181"/>
      <c r="F16" s="124" t="s">
        <v>159</v>
      </c>
      <c r="G16" s="124" t="s">
        <v>6</v>
      </c>
      <c r="H16" s="125" t="s">
        <v>7</v>
      </c>
    </row>
    <row r="17" spans="1:8" ht="51.75" customHeight="1">
      <c r="A17" s="108">
        <v>1</v>
      </c>
      <c r="B17" s="182" t="s">
        <v>172</v>
      </c>
      <c r="C17" s="182"/>
      <c r="D17" s="178">
        <v>1</v>
      </c>
      <c r="E17" s="134"/>
      <c r="F17" s="94">
        <v>21</v>
      </c>
      <c r="G17" s="95">
        <f>11583574/30</f>
        <v>386119.13333333336</v>
      </c>
      <c r="H17" s="109">
        <f t="shared" ref="H17" si="0">D17*F17*G17</f>
        <v>8108501.8000000007</v>
      </c>
    </row>
    <row r="18" spans="1:8" ht="34.5" customHeight="1">
      <c r="A18" s="110">
        <v>2</v>
      </c>
      <c r="B18" s="182"/>
      <c r="C18" s="182"/>
      <c r="D18" s="177"/>
      <c r="E18" s="177"/>
      <c r="F18" s="96"/>
      <c r="G18" s="95"/>
      <c r="H18" s="109">
        <f>D18*F18*G18</f>
        <v>0</v>
      </c>
    </row>
    <row r="19" spans="1:8" ht="34.5" customHeight="1">
      <c r="A19" s="110">
        <v>3</v>
      </c>
      <c r="B19" s="182"/>
      <c r="C19" s="182"/>
      <c r="D19" s="178"/>
      <c r="E19" s="134"/>
      <c r="F19" s="94"/>
      <c r="G19" s="95"/>
      <c r="H19" s="109">
        <f t="shared" ref="H19:H26" si="1">D19*F19*G19</f>
        <v>0</v>
      </c>
    </row>
    <row r="20" spans="1:8" ht="34.5" customHeight="1">
      <c r="A20" s="110">
        <v>4</v>
      </c>
      <c r="B20" s="182"/>
      <c r="C20" s="182"/>
      <c r="D20" s="178"/>
      <c r="E20" s="134"/>
      <c r="F20" s="94"/>
      <c r="G20" s="95"/>
      <c r="H20" s="109">
        <f t="shared" si="1"/>
        <v>0</v>
      </c>
    </row>
    <row r="21" spans="1:8" ht="34.5" customHeight="1">
      <c r="A21" s="110">
        <v>5</v>
      </c>
      <c r="B21" s="182"/>
      <c r="C21" s="182"/>
      <c r="D21" s="178"/>
      <c r="E21" s="134"/>
      <c r="F21" s="94"/>
      <c r="G21" s="95"/>
      <c r="H21" s="109">
        <f t="shared" si="1"/>
        <v>0</v>
      </c>
    </row>
    <row r="22" spans="1:8" ht="34.5" customHeight="1">
      <c r="A22" s="110">
        <v>6</v>
      </c>
      <c r="B22" s="135"/>
      <c r="C22" s="136"/>
      <c r="D22" s="133"/>
      <c r="E22" s="134"/>
      <c r="F22" s="94"/>
      <c r="G22" s="95"/>
      <c r="H22" s="109">
        <f t="shared" si="1"/>
        <v>0</v>
      </c>
    </row>
    <row r="23" spans="1:8" ht="34.5" customHeight="1">
      <c r="A23" s="110">
        <v>7</v>
      </c>
      <c r="B23" s="135"/>
      <c r="C23" s="136"/>
      <c r="D23" s="133"/>
      <c r="E23" s="134"/>
      <c r="F23" s="94"/>
      <c r="G23" s="95"/>
      <c r="H23" s="109">
        <f>D23*F23*G23</f>
        <v>0</v>
      </c>
    </row>
    <row r="24" spans="1:8" ht="37.5" customHeight="1">
      <c r="A24" s="110">
        <v>8</v>
      </c>
      <c r="B24" s="135"/>
      <c r="C24" s="136"/>
      <c r="D24" s="133"/>
      <c r="E24" s="134"/>
      <c r="F24" s="94"/>
      <c r="G24" s="95"/>
      <c r="H24" s="109">
        <f t="shared" si="1"/>
        <v>0</v>
      </c>
    </row>
    <row r="25" spans="1:8" ht="34.5" customHeight="1">
      <c r="A25" s="110">
        <v>9</v>
      </c>
      <c r="B25" s="135"/>
      <c r="C25" s="136"/>
      <c r="D25" s="133"/>
      <c r="E25" s="134"/>
      <c r="F25" s="94"/>
      <c r="G25" s="95"/>
      <c r="H25" s="109">
        <f t="shared" si="1"/>
        <v>0</v>
      </c>
    </row>
    <row r="26" spans="1:8" ht="34.5" customHeight="1" thickBot="1">
      <c r="A26" s="110">
        <v>10</v>
      </c>
      <c r="B26" s="135"/>
      <c r="C26" s="136"/>
      <c r="D26" s="133"/>
      <c r="E26" s="134"/>
      <c r="F26" s="94"/>
      <c r="G26" s="95"/>
      <c r="H26" s="109">
        <f t="shared" si="1"/>
        <v>0</v>
      </c>
    </row>
    <row r="27" spans="1:8" ht="18.75" customHeight="1" thickBot="1">
      <c r="A27" s="171" t="s">
        <v>161</v>
      </c>
      <c r="B27" s="172"/>
      <c r="C27" s="172"/>
      <c r="D27" s="172"/>
      <c r="E27" s="172"/>
      <c r="F27" s="172"/>
      <c r="G27" s="172"/>
      <c r="H27" s="173"/>
    </row>
    <row r="28" spans="1:8" ht="18.75" customHeight="1" thickBot="1">
      <c r="A28" s="123" t="s">
        <v>1</v>
      </c>
      <c r="B28" s="179" t="s">
        <v>5</v>
      </c>
      <c r="C28" s="180"/>
      <c r="D28" s="180"/>
      <c r="E28" s="181"/>
      <c r="F28" s="124" t="s">
        <v>17</v>
      </c>
      <c r="G28" s="124" t="s">
        <v>6</v>
      </c>
      <c r="H28" s="125" t="s">
        <v>7</v>
      </c>
    </row>
    <row r="29" spans="1:8" ht="42.75" customHeight="1">
      <c r="A29" s="108">
        <v>1</v>
      </c>
      <c r="B29" s="186"/>
      <c r="C29" s="187"/>
      <c r="D29" s="187"/>
      <c r="E29" s="188"/>
      <c r="F29" s="97"/>
      <c r="G29" s="98"/>
      <c r="H29" s="109">
        <f t="shared" ref="H29:H32" si="2">SUM(F29*G29)</f>
        <v>0</v>
      </c>
    </row>
    <row r="30" spans="1:8" ht="42.75" customHeight="1">
      <c r="A30" s="108">
        <v>2</v>
      </c>
      <c r="B30" s="189"/>
      <c r="C30" s="189"/>
      <c r="D30" s="189"/>
      <c r="E30" s="189"/>
      <c r="F30" s="99"/>
      <c r="G30" s="100"/>
      <c r="H30" s="109">
        <f t="shared" si="2"/>
        <v>0</v>
      </c>
    </row>
    <row r="31" spans="1:8" ht="42.75" customHeight="1">
      <c r="A31" s="108">
        <v>3</v>
      </c>
      <c r="B31" s="190"/>
      <c r="C31" s="191"/>
      <c r="D31" s="191"/>
      <c r="E31" s="192"/>
      <c r="F31" s="97"/>
      <c r="G31" s="98"/>
      <c r="H31" s="109">
        <f t="shared" si="2"/>
        <v>0</v>
      </c>
    </row>
    <row r="32" spans="1:8" ht="42.75" customHeight="1" thickBot="1">
      <c r="A32" s="108">
        <v>4</v>
      </c>
      <c r="B32" s="193"/>
      <c r="C32" s="194"/>
      <c r="D32" s="194"/>
      <c r="E32" s="195"/>
      <c r="F32" s="97"/>
      <c r="G32" s="98"/>
      <c r="H32" s="109">
        <f t="shared" si="2"/>
        <v>0</v>
      </c>
    </row>
    <row r="33" spans="1:8" ht="21.75" customHeight="1" thickBot="1">
      <c r="A33" s="183" t="s">
        <v>160</v>
      </c>
      <c r="B33" s="184"/>
      <c r="C33" s="184"/>
      <c r="D33" s="184"/>
      <c r="E33" s="184"/>
      <c r="F33" s="184"/>
      <c r="G33" s="185"/>
      <c r="H33" s="126">
        <f>SUM(H29:H32)</f>
        <v>0</v>
      </c>
    </row>
    <row r="34" spans="1:8" ht="29.25" customHeight="1" thickBot="1">
      <c r="A34" s="168" t="s">
        <v>18</v>
      </c>
      <c r="B34" s="169"/>
      <c r="C34" s="169"/>
      <c r="D34" s="169"/>
      <c r="E34" s="169"/>
      <c r="F34" s="170"/>
      <c r="G34" s="101" t="s">
        <v>168</v>
      </c>
      <c r="H34" s="130">
        <f>SUM(H17:H26)</f>
        <v>8108501.8000000007</v>
      </c>
    </row>
    <row r="35" spans="1:8" ht="26.25" customHeight="1" thickBot="1">
      <c r="A35" s="131" t="s">
        <v>173</v>
      </c>
      <c r="B35" s="132"/>
      <c r="C35" s="132"/>
      <c r="D35" s="132"/>
      <c r="E35" s="132"/>
      <c r="F35" s="132"/>
      <c r="G35" s="102" t="s">
        <v>169</v>
      </c>
      <c r="H35" s="111">
        <f>H34*0.19</f>
        <v>1540615.3420000002</v>
      </c>
    </row>
    <row r="36" spans="1:8" ht="28.5" customHeight="1" thickBot="1">
      <c r="A36" s="165"/>
      <c r="B36" s="166"/>
      <c r="C36" s="166"/>
      <c r="D36" s="166"/>
      <c r="E36" s="166"/>
      <c r="F36" s="167"/>
      <c r="G36" s="103" t="s">
        <v>170</v>
      </c>
      <c r="H36" s="112">
        <f>H34+H35</f>
        <v>9649117.1420000009</v>
      </c>
    </row>
    <row r="37" spans="1:8" ht="14.25">
      <c r="A37" s="113"/>
      <c r="B37" s="114"/>
      <c r="C37" s="114"/>
      <c r="D37" s="114"/>
      <c r="E37" s="114"/>
      <c r="F37" s="114"/>
      <c r="G37" s="114"/>
      <c r="H37" s="115"/>
    </row>
    <row r="38" spans="1:8" ht="14.25">
      <c r="A38" s="116"/>
      <c r="B38" s="114"/>
      <c r="C38" s="114"/>
      <c r="D38" s="114"/>
      <c r="E38" s="114"/>
      <c r="F38" s="114"/>
      <c r="G38" s="114"/>
      <c r="H38" s="115"/>
    </row>
    <row r="39" spans="1:8">
      <c r="A39" s="155" t="s">
        <v>165</v>
      </c>
      <c r="B39" s="156"/>
      <c r="C39" s="156"/>
      <c r="D39" s="156"/>
      <c r="E39" s="156"/>
      <c r="F39" s="156"/>
      <c r="G39" s="156"/>
      <c r="H39" s="157"/>
    </row>
    <row r="40" spans="1:8">
      <c r="A40" s="158"/>
      <c r="B40" s="159"/>
      <c r="C40" s="159"/>
      <c r="D40" s="159"/>
      <c r="E40" s="159"/>
      <c r="F40" s="159"/>
      <c r="G40" s="159"/>
      <c r="H40" s="160"/>
    </row>
    <row r="42" spans="1:8">
      <c r="E42" s="127">
        <v>1</v>
      </c>
    </row>
  </sheetData>
  <mergeCells count="52">
    <mergeCell ref="B24:C24"/>
    <mergeCell ref="B25:C25"/>
    <mergeCell ref="D24:E24"/>
    <mergeCell ref="A33:G33"/>
    <mergeCell ref="B29:E29"/>
    <mergeCell ref="B30:E30"/>
    <mergeCell ref="B31:E31"/>
    <mergeCell ref="B32:E32"/>
    <mergeCell ref="B21:C21"/>
    <mergeCell ref="D20:E20"/>
    <mergeCell ref="D21:E21"/>
    <mergeCell ref="D22:E22"/>
    <mergeCell ref="D23:E23"/>
    <mergeCell ref="B16:C16"/>
    <mergeCell ref="B18:C18"/>
    <mergeCell ref="B20:C20"/>
    <mergeCell ref="D16:E16"/>
    <mergeCell ref="D17:E17"/>
    <mergeCell ref="B17:C17"/>
    <mergeCell ref="B19:C19"/>
    <mergeCell ref="A9:B9"/>
    <mergeCell ref="A39:H40"/>
    <mergeCell ref="A13:B13"/>
    <mergeCell ref="C13:D13"/>
    <mergeCell ref="F13:H13"/>
    <mergeCell ref="A36:F36"/>
    <mergeCell ref="A34:F34"/>
    <mergeCell ref="A15:H15"/>
    <mergeCell ref="A14:H14"/>
    <mergeCell ref="D18:E18"/>
    <mergeCell ref="D19:E19"/>
    <mergeCell ref="A27:H27"/>
    <mergeCell ref="B22:C22"/>
    <mergeCell ref="B23:C23"/>
    <mergeCell ref="D26:E26"/>
    <mergeCell ref="B28:E28"/>
    <mergeCell ref="A35:F35"/>
    <mergeCell ref="D25:E25"/>
    <mergeCell ref="B26:C26"/>
    <mergeCell ref="A1:H1"/>
    <mergeCell ref="A2:H2"/>
    <mergeCell ref="A5:H6"/>
    <mergeCell ref="A7:H7"/>
    <mergeCell ref="A12:B12"/>
    <mergeCell ref="C12:D12"/>
    <mergeCell ref="C9:D9"/>
    <mergeCell ref="A10:B10"/>
    <mergeCell ref="C10:D10"/>
    <mergeCell ref="A11:B11"/>
    <mergeCell ref="C11:D11"/>
    <mergeCell ref="A8:B8"/>
    <mergeCell ref="C8:D8"/>
  </mergeCells>
  <dataValidations count="1">
    <dataValidation errorStyle="information" allowBlank="1" showErrorMessage="1" errorTitle="Cantidad de pedido" error="No puede digitar decimales. _x000a_Inténtelo de nuevo!!!" prompt="_x000a_" sqref="G35:G36" xr:uid="{00000000-0002-0000-0000-000000000000}"/>
  </dataValidations>
  <hyperlinks>
    <hyperlink ref="F13" r:id="rId1" xr:uid="{00000000-0004-0000-0000-000000000000}"/>
    <hyperlink ref="C13" r:id="rId2" xr:uid="{00000000-0004-0000-0000-000001000000}"/>
  </hyperlinks>
  <printOptions horizontalCentered="1"/>
  <pageMargins left="0.70866141732283472" right="0.70866141732283472" top="0.74803149606299213" bottom="0.74803149606299213" header="0.31496062992125984" footer="0.31496062992125984"/>
  <pageSetup scale="43" orientation="portrait" horizontalDpi="360" verticalDpi="36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5"/>
  <sheetViews>
    <sheetView view="pageBreakPreview" zoomScale="60" zoomScaleNormal="100" workbookViewId="0">
      <selection activeCell="B28" sqref="B28"/>
    </sheetView>
  </sheetViews>
  <sheetFormatPr baseColWidth="10" defaultRowHeight="12.75"/>
  <cols>
    <col min="2" max="2" width="64.5703125" bestFit="1" customWidth="1"/>
    <col min="7" max="7" width="22.28515625" bestFit="1" customWidth="1"/>
  </cols>
  <sheetData>
    <row r="1" spans="1:26" ht="12.75" customHeight="1">
      <c r="A1" s="199" t="s">
        <v>20</v>
      </c>
      <c r="B1" s="200"/>
      <c r="C1" s="200"/>
      <c r="D1" s="200"/>
      <c r="E1" s="200"/>
      <c r="F1" s="200"/>
      <c r="G1" s="20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202" t="s">
        <v>21</v>
      </c>
      <c r="B2" s="200"/>
      <c r="C2" s="200"/>
      <c r="D2" s="200"/>
      <c r="E2" s="200"/>
      <c r="F2" s="200"/>
      <c r="G2" s="20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2"/>
      <c r="B3" s="3"/>
      <c r="C3" s="4"/>
      <c r="D3" s="4"/>
      <c r="E3" s="4"/>
      <c r="F3" s="4"/>
      <c r="G3" s="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203" t="s">
        <v>22</v>
      </c>
      <c r="B4" s="204"/>
      <c r="C4" s="204"/>
      <c r="D4" s="204"/>
      <c r="E4" s="204"/>
      <c r="F4" s="204"/>
      <c r="G4" s="20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6" t="s">
        <v>23</v>
      </c>
      <c r="B5" s="7"/>
      <c r="C5" s="206"/>
      <c r="D5" s="205"/>
      <c r="E5" s="8">
        <v>1</v>
      </c>
      <c r="F5" s="8" t="s">
        <v>24</v>
      </c>
      <c r="G5" s="8" t="s">
        <v>25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thickBot="1">
      <c r="A6" s="207"/>
      <c r="B6" s="208"/>
      <c r="C6" s="208"/>
      <c r="D6" s="208"/>
      <c r="E6" s="208"/>
      <c r="F6" s="208"/>
      <c r="G6" s="20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thickBot="1">
      <c r="A7" s="196" t="s">
        <v>12</v>
      </c>
      <c r="B7" s="197"/>
      <c r="C7" s="9" t="s">
        <v>0</v>
      </c>
      <c r="D7" s="198" t="s">
        <v>16</v>
      </c>
      <c r="E7" s="197"/>
      <c r="F7" s="10" t="s">
        <v>26</v>
      </c>
      <c r="G7" s="11" t="s">
        <v>14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thickBot="1">
      <c r="A8" s="212"/>
      <c r="B8" s="213"/>
      <c r="C8" s="12" t="s">
        <v>27</v>
      </c>
      <c r="D8" s="214"/>
      <c r="E8" s="215"/>
      <c r="F8" s="13">
        <v>7</v>
      </c>
      <c r="G8" s="14" t="s">
        <v>28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thickBot="1">
      <c r="A9" s="196" t="s">
        <v>15</v>
      </c>
      <c r="B9" s="197"/>
      <c r="C9" s="198" t="s">
        <v>29</v>
      </c>
      <c r="D9" s="216"/>
      <c r="E9" s="197"/>
      <c r="F9" s="10" t="s">
        <v>11</v>
      </c>
      <c r="G9" s="11" t="s">
        <v>30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thickBot="1">
      <c r="A10" s="217">
        <v>3122573551</v>
      </c>
      <c r="B10" s="218"/>
      <c r="C10" s="219" t="s">
        <v>31</v>
      </c>
      <c r="D10" s="216"/>
      <c r="E10" s="197"/>
      <c r="F10" s="15">
        <v>43104</v>
      </c>
      <c r="G10" s="16" t="s">
        <v>32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220" t="s">
        <v>33</v>
      </c>
      <c r="B11" s="200"/>
      <c r="C11" s="200"/>
      <c r="D11" s="200"/>
      <c r="E11" s="200"/>
      <c r="F11" s="200"/>
      <c r="G11" s="20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17" t="s">
        <v>1</v>
      </c>
      <c r="B12" s="18" t="s">
        <v>34</v>
      </c>
      <c r="C12" s="17" t="s">
        <v>35</v>
      </c>
      <c r="D12" s="17" t="s">
        <v>36</v>
      </c>
      <c r="E12" s="17" t="s">
        <v>37</v>
      </c>
      <c r="F12" s="19" t="s">
        <v>38</v>
      </c>
      <c r="G12" s="19" t="s">
        <v>9</v>
      </c>
      <c r="H12" s="20"/>
      <c r="I12" s="20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21">
        <v>1</v>
      </c>
      <c r="B13" s="22" t="s">
        <v>39</v>
      </c>
      <c r="C13" s="21">
        <v>2</v>
      </c>
      <c r="D13" s="21">
        <v>8</v>
      </c>
      <c r="E13" s="21">
        <f t="shared" ref="E13:E41" si="0">C13*D13</f>
        <v>16</v>
      </c>
      <c r="F13" s="23">
        <v>37500</v>
      </c>
      <c r="G13" s="23">
        <f t="shared" ref="G13:G41" si="1">E13*F13</f>
        <v>600000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21">
        <v>2</v>
      </c>
      <c r="B14" s="22" t="s">
        <v>40</v>
      </c>
      <c r="C14" s="21">
        <v>4</v>
      </c>
      <c r="D14" s="21">
        <v>8</v>
      </c>
      <c r="E14" s="21">
        <f t="shared" si="0"/>
        <v>32</v>
      </c>
      <c r="F14" s="23">
        <v>37500</v>
      </c>
      <c r="G14" s="23">
        <f t="shared" si="1"/>
        <v>1200000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21">
        <v>3</v>
      </c>
      <c r="B15" s="22" t="s">
        <v>41</v>
      </c>
      <c r="C15" s="21">
        <v>2</v>
      </c>
      <c r="D15" s="21">
        <v>12</v>
      </c>
      <c r="E15" s="21">
        <f t="shared" si="0"/>
        <v>24</v>
      </c>
      <c r="F15" s="23">
        <v>37500</v>
      </c>
      <c r="G15" s="23">
        <f t="shared" si="1"/>
        <v>900000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21">
        <v>4</v>
      </c>
      <c r="B16" s="22" t="s">
        <v>42</v>
      </c>
      <c r="C16" s="21">
        <v>3</v>
      </c>
      <c r="D16" s="21">
        <v>8</v>
      </c>
      <c r="E16" s="21">
        <f t="shared" si="0"/>
        <v>24</v>
      </c>
      <c r="F16" s="23">
        <v>37500</v>
      </c>
      <c r="G16" s="23">
        <f t="shared" si="1"/>
        <v>900000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21">
        <v>5</v>
      </c>
      <c r="B17" s="22" t="s">
        <v>43</v>
      </c>
      <c r="C17" s="21">
        <v>2</v>
      </c>
      <c r="D17" s="21">
        <v>6</v>
      </c>
      <c r="E17" s="21">
        <f t="shared" si="0"/>
        <v>12</v>
      </c>
      <c r="F17" s="23">
        <v>37500</v>
      </c>
      <c r="G17" s="23">
        <f t="shared" si="1"/>
        <v>450000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21">
        <v>6</v>
      </c>
      <c r="B18" s="22" t="s">
        <v>44</v>
      </c>
      <c r="C18" s="21">
        <v>2</v>
      </c>
      <c r="D18" s="21">
        <v>10</v>
      </c>
      <c r="E18" s="21">
        <f t="shared" si="0"/>
        <v>20</v>
      </c>
      <c r="F18" s="23">
        <v>37500</v>
      </c>
      <c r="G18" s="23">
        <f t="shared" si="1"/>
        <v>750000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21">
        <v>7</v>
      </c>
      <c r="B19" s="22" t="s">
        <v>45</v>
      </c>
      <c r="C19" s="21">
        <v>3</v>
      </c>
      <c r="D19" s="21">
        <v>12</v>
      </c>
      <c r="E19" s="21">
        <f t="shared" si="0"/>
        <v>36</v>
      </c>
      <c r="F19" s="23">
        <v>37500</v>
      </c>
      <c r="G19" s="23">
        <f t="shared" si="1"/>
        <v>1350000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21">
        <v>8</v>
      </c>
      <c r="B20" s="24" t="s">
        <v>46</v>
      </c>
      <c r="C20" s="21">
        <v>2</v>
      </c>
      <c r="D20" s="21">
        <v>20</v>
      </c>
      <c r="E20" s="21">
        <f t="shared" si="0"/>
        <v>40</v>
      </c>
      <c r="F20" s="23">
        <v>37500</v>
      </c>
      <c r="G20" s="23">
        <f t="shared" si="1"/>
        <v>1500000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21">
        <v>9</v>
      </c>
      <c r="B21" s="25" t="s">
        <v>47</v>
      </c>
      <c r="C21" s="21">
        <v>2</v>
      </c>
      <c r="D21" s="21">
        <v>12</v>
      </c>
      <c r="E21" s="21">
        <f t="shared" si="0"/>
        <v>24</v>
      </c>
      <c r="F21" s="23">
        <v>37500</v>
      </c>
      <c r="G21" s="23">
        <f t="shared" si="1"/>
        <v>900000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>
      <c r="A22" s="21">
        <v>10</v>
      </c>
      <c r="B22" s="25" t="s">
        <v>48</v>
      </c>
      <c r="C22" s="21">
        <v>2</v>
      </c>
      <c r="D22" s="21">
        <v>10</v>
      </c>
      <c r="E22" s="21">
        <f t="shared" si="0"/>
        <v>20</v>
      </c>
      <c r="F22" s="23">
        <v>37500</v>
      </c>
      <c r="G22" s="23">
        <f t="shared" si="1"/>
        <v>750000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>
      <c r="A23" s="21">
        <v>11</v>
      </c>
      <c r="B23" s="25" t="s">
        <v>49</v>
      </c>
      <c r="C23" s="21">
        <v>2</v>
      </c>
      <c r="D23" s="21">
        <v>6</v>
      </c>
      <c r="E23" s="21">
        <f t="shared" si="0"/>
        <v>12</v>
      </c>
      <c r="F23" s="23">
        <v>37500</v>
      </c>
      <c r="G23" s="23">
        <f t="shared" si="1"/>
        <v>450000</v>
      </c>
      <c r="H23" s="26"/>
      <c r="I23" s="2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>
      <c r="A24" s="21">
        <v>12</v>
      </c>
      <c r="B24" s="25" t="s">
        <v>50</v>
      </c>
      <c r="C24" s="21">
        <v>2</v>
      </c>
      <c r="D24" s="21">
        <v>12</v>
      </c>
      <c r="E24" s="21">
        <f t="shared" si="0"/>
        <v>24</v>
      </c>
      <c r="F24" s="23">
        <v>37500</v>
      </c>
      <c r="G24" s="23">
        <f t="shared" si="1"/>
        <v>900000</v>
      </c>
      <c r="H24" s="26"/>
      <c r="I24" s="2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>
      <c r="A25" s="21">
        <v>13</v>
      </c>
      <c r="B25" s="27" t="s">
        <v>51</v>
      </c>
      <c r="C25" s="21">
        <v>3</v>
      </c>
      <c r="D25" s="21">
        <v>20</v>
      </c>
      <c r="E25" s="21">
        <f t="shared" si="0"/>
        <v>60</v>
      </c>
      <c r="F25" s="23">
        <v>37500</v>
      </c>
      <c r="G25" s="23">
        <f t="shared" si="1"/>
        <v>2250000</v>
      </c>
      <c r="H25" s="26"/>
      <c r="I25" s="2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21">
        <v>14</v>
      </c>
      <c r="B26" s="27" t="s">
        <v>52</v>
      </c>
      <c r="C26" s="21">
        <v>2</v>
      </c>
      <c r="D26" s="21">
        <v>10</v>
      </c>
      <c r="E26" s="21">
        <f t="shared" si="0"/>
        <v>20</v>
      </c>
      <c r="F26" s="23">
        <v>37500</v>
      </c>
      <c r="G26" s="23">
        <f t="shared" si="1"/>
        <v>750000</v>
      </c>
      <c r="H26" s="26"/>
      <c r="I26" s="2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>
      <c r="A27" s="21">
        <v>15</v>
      </c>
      <c r="B27" s="27" t="s">
        <v>53</v>
      </c>
      <c r="C27" s="21">
        <v>2</v>
      </c>
      <c r="D27" s="21">
        <v>30</v>
      </c>
      <c r="E27" s="21">
        <f t="shared" si="0"/>
        <v>60</v>
      </c>
      <c r="F27" s="23">
        <v>37500</v>
      </c>
      <c r="G27" s="23">
        <f t="shared" si="1"/>
        <v>2250000</v>
      </c>
      <c r="H27" s="26"/>
      <c r="I27" s="2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>
      <c r="A28" s="21">
        <v>16</v>
      </c>
      <c r="B28" s="25" t="s">
        <v>54</v>
      </c>
      <c r="C28" s="21">
        <v>2</v>
      </c>
      <c r="D28" s="21">
        <v>6</v>
      </c>
      <c r="E28" s="21">
        <f t="shared" si="0"/>
        <v>12</v>
      </c>
      <c r="F28" s="23">
        <v>37500</v>
      </c>
      <c r="G28" s="23">
        <f t="shared" si="1"/>
        <v>450000</v>
      </c>
      <c r="H28" s="26"/>
      <c r="I28" s="2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>
      <c r="A29" s="21">
        <v>17</v>
      </c>
      <c r="B29" s="25" t="s">
        <v>55</v>
      </c>
      <c r="C29" s="21">
        <v>2</v>
      </c>
      <c r="D29" s="21">
        <v>10</v>
      </c>
      <c r="E29" s="21">
        <f t="shared" si="0"/>
        <v>20</v>
      </c>
      <c r="F29" s="23">
        <v>37500</v>
      </c>
      <c r="G29" s="23">
        <f t="shared" si="1"/>
        <v>750000</v>
      </c>
      <c r="H29" s="26"/>
      <c r="I29" s="2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>
      <c r="A30" s="21">
        <v>18</v>
      </c>
      <c r="B30" s="25" t="s">
        <v>56</v>
      </c>
      <c r="C30" s="21">
        <v>2</v>
      </c>
      <c r="D30" s="21">
        <v>12</v>
      </c>
      <c r="E30" s="21">
        <f t="shared" si="0"/>
        <v>24</v>
      </c>
      <c r="F30" s="23">
        <v>37500</v>
      </c>
      <c r="G30" s="23">
        <f t="shared" si="1"/>
        <v>900000</v>
      </c>
      <c r="H30" s="26"/>
      <c r="I30" s="2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>
      <c r="A31" s="21">
        <v>19</v>
      </c>
      <c r="B31" s="25" t="s">
        <v>57</v>
      </c>
      <c r="C31" s="21">
        <v>2</v>
      </c>
      <c r="D31" s="21">
        <v>4</v>
      </c>
      <c r="E31" s="21">
        <f t="shared" si="0"/>
        <v>8</v>
      </c>
      <c r="F31" s="23">
        <v>37500</v>
      </c>
      <c r="G31" s="23">
        <f t="shared" si="1"/>
        <v>300000</v>
      </c>
      <c r="H31" s="26"/>
      <c r="I31" s="2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>
      <c r="A32" s="21">
        <v>20</v>
      </c>
      <c r="B32" s="25" t="s">
        <v>58</v>
      </c>
      <c r="C32" s="21">
        <v>2</v>
      </c>
      <c r="D32" s="21">
        <v>16</v>
      </c>
      <c r="E32" s="21">
        <f t="shared" si="0"/>
        <v>32</v>
      </c>
      <c r="F32" s="23">
        <v>37500</v>
      </c>
      <c r="G32" s="23">
        <f t="shared" si="1"/>
        <v>1200000</v>
      </c>
      <c r="H32" s="26"/>
      <c r="I32" s="26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>
      <c r="A33" s="21">
        <v>21</v>
      </c>
      <c r="B33" s="25" t="s">
        <v>59</v>
      </c>
      <c r="C33" s="21">
        <v>4</v>
      </c>
      <c r="D33" s="21">
        <v>10</v>
      </c>
      <c r="E33" s="21">
        <f t="shared" si="0"/>
        <v>40</v>
      </c>
      <c r="F33" s="23">
        <v>37500</v>
      </c>
      <c r="G33" s="23">
        <f t="shared" si="1"/>
        <v>1500000</v>
      </c>
      <c r="H33" s="26"/>
      <c r="I33" s="2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21">
        <v>22</v>
      </c>
      <c r="B34" s="25" t="s">
        <v>60</v>
      </c>
      <c r="C34" s="21">
        <v>3</v>
      </c>
      <c r="D34" s="21">
        <v>8</v>
      </c>
      <c r="E34" s="21">
        <f t="shared" si="0"/>
        <v>24</v>
      </c>
      <c r="F34" s="23">
        <v>37500</v>
      </c>
      <c r="G34" s="23">
        <f t="shared" si="1"/>
        <v>900000</v>
      </c>
      <c r="H34" s="26"/>
      <c r="I34" s="2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21">
        <v>23</v>
      </c>
      <c r="B35" s="27" t="s">
        <v>61</v>
      </c>
      <c r="C35" s="21">
        <v>3</v>
      </c>
      <c r="D35" s="21">
        <v>8</v>
      </c>
      <c r="E35" s="21">
        <f t="shared" si="0"/>
        <v>24</v>
      </c>
      <c r="F35" s="23">
        <v>37500</v>
      </c>
      <c r="G35" s="23">
        <f t="shared" si="1"/>
        <v>900000</v>
      </c>
      <c r="H35" s="26"/>
      <c r="I35" s="26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21">
        <v>24</v>
      </c>
      <c r="B36" s="25" t="s">
        <v>62</v>
      </c>
      <c r="C36" s="21">
        <v>4</v>
      </c>
      <c r="D36" s="21">
        <v>12</v>
      </c>
      <c r="E36" s="21">
        <f t="shared" si="0"/>
        <v>48</v>
      </c>
      <c r="F36" s="23">
        <v>37500</v>
      </c>
      <c r="G36" s="23">
        <f t="shared" si="1"/>
        <v>1800000</v>
      </c>
      <c r="H36" s="26"/>
      <c r="I36" s="2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21">
        <v>25</v>
      </c>
      <c r="B37" s="25" t="s">
        <v>63</v>
      </c>
      <c r="C37" s="21">
        <v>4</v>
      </c>
      <c r="D37" s="21">
        <v>8</v>
      </c>
      <c r="E37" s="21">
        <f t="shared" si="0"/>
        <v>32</v>
      </c>
      <c r="F37" s="23">
        <v>37500</v>
      </c>
      <c r="G37" s="23">
        <f t="shared" si="1"/>
        <v>1200000</v>
      </c>
      <c r="H37" s="26"/>
      <c r="I37" s="2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21">
        <v>26</v>
      </c>
      <c r="B38" s="25" t="s">
        <v>64</v>
      </c>
      <c r="C38" s="21">
        <v>2</v>
      </c>
      <c r="D38" s="21">
        <v>16</v>
      </c>
      <c r="E38" s="21">
        <f t="shared" si="0"/>
        <v>32</v>
      </c>
      <c r="F38" s="23">
        <v>37500</v>
      </c>
      <c r="G38" s="23">
        <f t="shared" si="1"/>
        <v>1200000</v>
      </c>
      <c r="H38" s="26"/>
      <c r="I38" s="2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21">
        <v>27</v>
      </c>
      <c r="B39" s="25" t="s">
        <v>65</v>
      </c>
      <c r="C39" s="21">
        <v>4</v>
      </c>
      <c r="D39" s="21">
        <v>20</v>
      </c>
      <c r="E39" s="21">
        <f t="shared" si="0"/>
        <v>80</v>
      </c>
      <c r="F39" s="23">
        <v>37500</v>
      </c>
      <c r="G39" s="23">
        <f t="shared" si="1"/>
        <v>3000000</v>
      </c>
      <c r="H39" s="26"/>
      <c r="I39" s="2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21">
        <v>28</v>
      </c>
      <c r="B40" s="25" t="s">
        <v>66</v>
      </c>
      <c r="C40" s="21">
        <v>3</v>
      </c>
      <c r="D40" s="21">
        <v>20</v>
      </c>
      <c r="E40" s="21">
        <f t="shared" si="0"/>
        <v>60</v>
      </c>
      <c r="F40" s="23">
        <v>37500</v>
      </c>
      <c r="G40" s="23">
        <f t="shared" si="1"/>
        <v>2250000</v>
      </c>
      <c r="H40" s="26"/>
      <c r="I40" s="2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21">
        <v>29</v>
      </c>
      <c r="B41" s="25" t="s">
        <v>67</v>
      </c>
      <c r="C41" s="21">
        <v>2</v>
      </c>
      <c r="D41" s="21">
        <v>12</v>
      </c>
      <c r="E41" s="21">
        <f t="shared" si="0"/>
        <v>24</v>
      </c>
      <c r="F41" s="23">
        <v>37500</v>
      </c>
      <c r="G41" s="23">
        <f t="shared" si="1"/>
        <v>900000</v>
      </c>
      <c r="H41" s="26"/>
      <c r="I41" s="2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210"/>
      <c r="B42" s="200"/>
      <c r="C42" s="201"/>
      <c r="D42" s="211" t="s">
        <v>68</v>
      </c>
      <c r="E42" s="200"/>
      <c r="F42" s="201"/>
      <c r="G42" s="28">
        <f>SUM(G13:G41)</f>
        <v>33150000</v>
      </c>
      <c r="H42" s="1"/>
      <c r="I42" s="2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29"/>
      <c r="B43" s="30"/>
      <c r="C43" s="31"/>
      <c r="D43" s="32"/>
      <c r="E43" s="33"/>
      <c r="F43" s="34"/>
      <c r="G43" s="35"/>
      <c r="H43" s="1"/>
      <c r="I43" s="2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220" t="s">
        <v>69</v>
      </c>
      <c r="B44" s="200"/>
      <c r="C44" s="200"/>
      <c r="D44" s="200"/>
      <c r="E44" s="200"/>
      <c r="F44" s="200"/>
      <c r="G44" s="201"/>
      <c r="H44" s="1"/>
      <c r="I44" s="2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36" t="s">
        <v>1</v>
      </c>
      <c r="B45" s="37" t="s">
        <v>70</v>
      </c>
      <c r="C45" s="38" t="s">
        <v>71</v>
      </c>
      <c r="D45" s="39" t="s">
        <v>72</v>
      </c>
      <c r="E45" s="40" t="s">
        <v>73</v>
      </c>
      <c r="F45" s="41" t="s">
        <v>74</v>
      </c>
      <c r="G45" s="42" t="s">
        <v>7</v>
      </c>
      <c r="H45" s="1"/>
      <c r="I45" s="2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52.5" customHeight="1">
      <c r="A46" s="21">
        <v>30</v>
      </c>
      <c r="B46" s="221" t="s">
        <v>75</v>
      </c>
      <c r="C46" s="43" t="s">
        <v>76</v>
      </c>
      <c r="D46" s="21">
        <v>1</v>
      </c>
      <c r="E46" s="21" t="s">
        <v>77</v>
      </c>
      <c r="F46" s="44">
        <f>12837590*1.2</f>
        <v>15405108</v>
      </c>
      <c r="G46" s="44">
        <v>0</v>
      </c>
      <c r="H46" s="1"/>
      <c r="I46" s="2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21">
        <v>31</v>
      </c>
      <c r="B47" s="222"/>
      <c r="C47" s="27" t="s">
        <v>78</v>
      </c>
      <c r="D47" s="21">
        <v>1</v>
      </c>
      <c r="E47" s="21" t="s">
        <v>79</v>
      </c>
      <c r="F47" s="44">
        <f>6328886*1.2</f>
        <v>7594663.1999999993</v>
      </c>
      <c r="G47" s="44">
        <f>D47*F47</f>
        <v>7594663.1999999993</v>
      </c>
      <c r="H47" s="1"/>
      <c r="I47" s="2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210"/>
      <c r="B48" s="200"/>
      <c r="C48" s="201"/>
      <c r="D48" s="211" t="s">
        <v>80</v>
      </c>
      <c r="E48" s="200"/>
      <c r="F48" s="201"/>
      <c r="G48" s="28">
        <f>SUM(G46:G47)</f>
        <v>7594663.1999999993</v>
      </c>
      <c r="H48" s="1"/>
      <c r="I48" s="2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21">
        <v>32</v>
      </c>
      <c r="B49" s="27" t="s">
        <v>81</v>
      </c>
      <c r="C49" s="43" t="s">
        <v>82</v>
      </c>
      <c r="D49" s="29">
        <v>1</v>
      </c>
      <c r="E49" s="45" t="s">
        <v>83</v>
      </c>
      <c r="F49" s="46">
        <v>6323000</v>
      </c>
      <c r="G49" s="44">
        <f t="shared" ref="G49:G55" si="2">D49*F49</f>
        <v>6323000</v>
      </c>
      <c r="H49" s="1"/>
      <c r="I49" s="2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21">
        <v>33</v>
      </c>
      <c r="B50" s="25" t="s">
        <v>84</v>
      </c>
      <c r="C50" s="43" t="s">
        <v>85</v>
      </c>
      <c r="D50" s="29">
        <v>1</v>
      </c>
      <c r="E50" s="45" t="s">
        <v>83</v>
      </c>
      <c r="F50" s="46">
        <v>2000000</v>
      </c>
      <c r="G50" s="44">
        <f t="shared" si="2"/>
        <v>2000000</v>
      </c>
      <c r="H50" s="1"/>
      <c r="I50" s="2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21">
        <v>34</v>
      </c>
      <c r="B51" s="25" t="s">
        <v>86</v>
      </c>
      <c r="C51" s="43" t="s">
        <v>87</v>
      </c>
      <c r="D51" s="29">
        <v>1</v>
      </c>
      <c r="E51" s="45" t="s">
        <v>83</v>
      </c>
      <c r="F51" s="46">
        <v>1300000</v>
      </c>
      <c r="G51" s="44">
        <f t="shared" si="2"/>
        <v>1300000</v>
      </c>
      <c r="H51" s="1"/>
      <c r="I51" s="2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21">
        <v>35</v>
      </c>
      <c r="B52" s="25" t="s">
        <v>88</v>
      </c>
      <c r="C52" s="43" t="s">
        <v>89</v>
      </c>
      <c r="D52" s="29">
        <v>1</v>
      </c>
      <c r="E52" s="45" t="s">
        <v>83</v>
      </c>
      <c r="F52" s="46">
        <v>12629000</v>
      </c>
      <c r="G52" s="44">
        <f t="shared" si="2"/>
        <v>12629000</v>
      </c>
      <c r="H52" s="1"/>
      <c r="I52" s="2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21">
        <v>36</v>
      </c>
      <c r="B53" s="25" t="s">
        <v>90</v>
      </c>
      <c r="C53" s="43" t="s">
        <v>90</v>
      </c>
      <c r="D53" s="29">
        <v>4</v>
      </c>
      <c r="E53" s="45" t="s">
        <v>83</v>
      </c>
      <c r="F53" s="46">
        <f>489350*1.4</f>
        <v>685090</v>
      </c>
      <c r="G53" s="44">
        <f t="shared" si="2"/>
        <v>2740360</v>
      </c>
      <c r="H53" s="1"/>
      <c r="I53" s="26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21">
        <v>37</v>
      </c>
      <c r="B54" s="25" t="s">
        <v>91</v>
      </c>
      <c r="C54" s="43" t="s">
        <v>92</v>
      </c>
      <c r="D54" s="29">
        <v>2</v>
      </c>
      <c r="E54" s="45" t="s">
        <v>93</v>
      </c>
      <c r="F54" s="46">
        <v>1208000</v>
      </c>
      <c r="G54" s="44">
        <f t="shared" si="2"/>
        <v>2416000</v>
      </c>
      <c r="H54" s="1"/>
      <c r="I54" s="2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21">
        <v>38</v>
      </c>
      <c r="B55" s="24" t="s">
        <v>94</v>
      </c>
      <c r="C55" s="43" t="s">
        <v>92</v>
      </c>
      <c r="D55" s="29">
        <v>2</v>
      </c>
      <c r="E55" s="21" t="s">
        <v>95</v>
      </c>
      <c r="F55" s="46">
        <v>979250</v>
      </c>
      <c r="G55" s="44">
        <f t="shared" si="2"/>
        <v>1958500</v>
      </c>
      <c r="H55" s="1"/>
      <c r="I55" s="26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210"/>
      <c r="B56" s="200"/>
      <c r="C56" s="201"/>
      <c r="D56" s="211" t="s">
        <v>96</v>
      </c>
      <c r="E56" s="200"/>
      <c r="F56" s="201"/>
      <c r="G56" s="47">
        <f>SUM(G49:G55)</f>
        <v>29366860</v>
      </c>
      <c r="H56" s="1"/>
      <c r="I56" s="26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21">
        <v>39</v>
      </c>
      <c r="B57" s="224" t="s">
        <v>97</v>
      </c>
      <c r="C57" s="21" t="s">
        <v>98</v>
      </c>
      <c r="D57" s="21">
        <v>1</v>
      </c>
      <c r="E57" s="21" t="s">
        <v>99</v>
      </c>
      <c r="F57" s="44">
        <v>156794</v>
      </c>
      <c r="G57" s="44">
        <f t="shared" ref="G57:G67" si="3">D57*F57</f>
        <v>156794</v>
      </c>
      <c r="H57" s="1"/>
      <c r="I57" s="26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</row>
    <row r="58" spans="1:26" ht="12.75" customHeight="1">
      <c r="A58" s="21">
        <v>40</v>
      </c>
      <c r="B58" s="222"/>
      <c r="C58" s="21" t="s">
        <v>100</v>
      </c>
      <c r="D58" s="21">
        <v>1</v>
      </c>
      <c r="E58" s="21" t="s">
        <v>101</v>
      </c>
      <c r="F58" s="44">
        <v>128749</v>
      </c>
      <c r="G58" s="44">
        <f t="shared" si="3"/>
        <v>128749</v>
      </c>
      <c r="H58" s="1"/>
      <c r="I58" s="26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</row>
    <row r="59" spans="1:26" ht="12.75" customHeight="1">
      <c r="A59" s="21">
        <v>41</v>
      </c>
      <c r="B59" s="222"/>
      <c r="C59" s="21" t="s">
        <v>102</v>
      </c>
      <c r="D59" s="21">
        <v>1</v>
      </c>
      <c r="E59" s="21" t="s">
        <v>103</v>
      </c>
      <c r="F59" s="44">
        <v>163516</v>
      </c>
      <c r="G59" s="44">
        <f t="shared" si="3"/>
        <v>163516</v>
      </c>
      <c r="H59" s="1"/>
      <c r="I59" s="26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</row>
    <row r="60" spans="1:26" ht="12.75" customHeight="1">
      <c r="A60" s="21">
        <v>42</v>
      </c>
      <c r="B60" s="222"/>
      <c r="C60" s="21" t="s">
        <v>104</v>
      </c>
      <c r="D60" s="21">
        <v>1</v>
      </c>
      <c r="E60" s="21" t="s">
        <v>105</v>
      </c>
      <c r="F60" s="44">
        <v>294111</v>
      </c>
      <c r="G60" s="44">
        <f t="shared" si="3"/>
        <v>294111</v>
      </c>
      <c r="H60" s="1"/>
      <c r="I60" s="26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</row>
    <row r="61" spans="1:26" ht="12.75" customHeight="1">
      <c r="A61" s="21">
        <v>43</v>
      </c>
      <c r="B61" s="222"/>
      <c r="C61" s="21" t="s">
        <v>106</v>
      </c>
      <c r="D61" s="21">
        <v>1</v>
      </c>
      <c r="E61" s="21" t="s">
        <v>107</v>
      </c>
      <c r="F61" s="44">
        <v>260800</v>
      </c>
      <c r="G61" s="44">
        <f t="shared" si="3"/>
        <v>260800</v>
      </c>
      <c r="H61" s="48"/>
      <c r="I61" s="26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</row>
    <row r="62" spans="1:26" ht="12.75" customHeight="1">
      <c r="A62" s="21">
        <v>44</v>
      </c>
      <c r="B62" s="222"/>
      <c r="C62" s="48" t="s">
        <v>108</v>
      </c>
      <c r="D62" s="21">
        <v>1</v>
      </c>
      <c r="E62" s="21" t="s">
        <v>109</v>
      </c>
      <c r="F62" s="44">
        <v>283641</v>
      </c>
      <c r="G62" s="44">
        <f t="shared" si="3"/>
        <v>283641</v>
      </c>
      <c r="H62" s="48"/>
      <c r="I62" s="26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</row>
    <row r="63" spans="1:26" ht="12.75" customHeight="1">
      <c r="A63" s="21">
        <v>45</v>
      </c>
      <c r="B63" s="222"/>
      <c r="C63" s="21" t="s">
        <v>110</v>
      </c>
      <c r="D63" s="21">
        <v>1</v>
      </c>
      <c r="E63" s="21" t="s">
        <v>111</v>
      </c>
      <c r="F63" s="44">
        <v>73065</v>
      </c>
      <c r="G63" s="44">
        <f t="shared" si="3"/>
        <v>73065</v>
      </c>
      <c r="H63" s="48"/>
      <c r="I63" s="26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</row>
    <row r="64" spans="1:26" ht="12.75" customHeight="1">
      <c r="A64" s="21">
        <v>46</v>
      </c>
      <c r="B64" s="222"/>
      <c r="C64" s="49" t="s">
        <v>112</v>
      </c>
      <c r="D64" s="50">
        <v>24</v>
      </c>
      <c r="E64" s="51" t="s">
        <v>83</v>
      </c>
      <c r="F64" s="52">
        <v>41100</v>
      </c>
      <c r="G64" s="53">
        <f t="shared" si="3"/>
        <v>986400</v>
      </c>
      <c r="H64" s="1"/>
      <c r="I64" s="26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21">
        <v>47</v>
      </c>
      <c r="B65" s="222"/>
      <c r="C65" s="54" t="s">
        <v>113</v>
      </c>
      <c r="D65" s="50">
        <v>37</v>
      </c>
      <c r="E65" s="51" t="s">
        <v>83</v>
      </c>
      <c r="F65" s="52">
        <v>41100</v>
      </c>
      <c r="G65" s="53">
        <f t="shared" si="3"/>
        <v>1520700</v>
      </c>
      <c r="H65" s="1"/>
      <c r="I65" s="26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21">
        <v>48</v>
      </c>
      <c r="B66" s="222"/>
      <c r="C66" s="55" t="s">
        <v>114</v>
      </c>
      <c r="D66" s="50">
        <v>12</v>
      </c>
      <c r="E66" s="51" t="s">
        <v>83</v>
      </c>
      <c r="F66" s="52">
        <v>41100</v>
      </c>
      <c r="G66" s="53">
        <f t="shared" si="3"/>
        <v>493200</v>
      </c>
      <c r="H66" s="1"/>
      <c r="I66" s="26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21">
        <v>49</v>
      </c>
      <c r="B67" s="225"/>
      <c r="C67" s="55" t="s">
        <v>115</v>
      </c>
      <c r="D67" s="50">
        <v>115</v>
      </c>
      <c r="E67" s="51" t="s">
        <v>83</v>
      </c>
      <c r="F67" s="52">
        <v>41100</v>
      </c>
      <c r="G67" s="53">
        <f t="shared" si="3"/>
        <v>4726500</v>
      </c>
      <c r="H67" s="1"/>
      <c r="I67" s="26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>
      <c r="A68" s="210"/>
      <c r="B68" s="200"/>
      <c r="C68" s="226" t="s">
        <v>116</v>
      </c>
      <c r="D68" s="200"/>
      <c r="E68" s="200"/>
      <c r="F68" s="201"/>
      <c r="G68" s="28">
        <f>SUM(G57:G67)</f>
        <v>9087476</v>
      </c>
      <c r="H68" s="1"/>
      <c r="I68" s="26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21">
        <v>50</v>
      </c>
      <c r="B69" s="25" t="s">
        <v>117</v>
      </c>
      <c r="C69" s="31">
        <v>2</v>
      </c>
      <c r="D69" s="29">
        <v>50</v>
      </c>
      <c r="E69" s="21">
        <f>C69*D69</f>
        <v>100</v>
      </c>
      <c r="F69" s="56">
        <v>48000</v>
      </c>
      <c r="G69" s="57">
        <f>E69*F69</f>
        <v>4800000</v>
      </c>
      <c r="H69" s="26"/>
      <c r="I69" s="26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21">
        <v>51</v>
      </c>
      <c r="B70" s="227" t="s">
        <v>118</v>
      </c>
      <c r="C70" s="43" t="s">
        <v>119</v>
      </c>
      <c r="D70" s="29">
        <v>1</v>
      </c>
      <c r="E70" s="45" t="s">
        <v>83</v>
      </c>
      <c r="F70" s="46">
        <v>12070000</v>
      </c>
      <c r="G70" s="44">
        <f t="shared" ref="G70:G71" si="4">D70*F70</f>
        <v>12070000</v>
      </c>
      <c r="H70" s="1"/>
      <c r="I70" s="58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21">
        <v>52</v>
      </c>
      <c r="B71" s="225"/>
      <c r="C71" s="43" t="s">
        <v>120</v>
      </c>
      <c r="D71" s="29">
        <v>1</v>
      </c>
      <c r="E71" s="45" t="s">
        <v>83</v>
      </c>
      <c r="F71" s="46">
        <v>10756730</v>
      </c>
      <c r="G71" s="44">
        <f t="shared" si="4"/>
        <v>10756730</v>
      </c>
      <c r="H71" s="1"/>
      <c r="I71" s="26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29">
        <v>53</v>
      </c>
      <c r="B72" s="59" t="s">
        <v>121</v>
      </c>
      <c r="C72" s="43" t="s">
        <v>122</v>
      </c>
      <c r="D72" s="21">
        <v>300</v>
      </c>
      <c r="E72" s="45">
        <v>1</v>
      </c>
      <c r="F72" s="44">
        <v>16000</v>
      </c>
      <c r="G72" s="60">
        <f>D72*E72*F72</f>
        <v>4800000</v>
      </c>
      <c r="H72" s="1"/>
      <c r="I72" s="26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>
      <c r="A73" s="210"/>
      <c r="B73" s="200"/>
      <c r="C73" s="226" t="s">
        <v>123</v>
      </c>
      <c r="D73" s="200"/>
      <c r="E73" s="200"/>
      <c r="F73" s="201"/>
      <c r="G73" s="28">
        <f>SUM(G69:G72)</f>
        <v>32426730</v>
      </c>
      <c r="H73" s="1"/>
      <c r="I73" s="26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61">
        <v>54</v>
      </c>
      <c r="B74" s="62" t="s">
        <v>124</v>
      </c>
      <c r="C74" s="63" t="s">
        <v>125</v>
      </c>
      <c r="D74" s="63">
        <v>1</v>
      </c>
      <c r="E74" s="63" t="s">
        <v>83</v>
      </c>
      <c r="F74" s="64">
        <v>2500000</v>
      </c>
      <c r="G74" s="65">
        <f t="shared" ref="G74:G77" si="5">D74*F74</f>
        <v>2500000</v>
      </c>
      <c r="H74" s="1"/>
      <c r="I74" s="2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>
      <c r="A75" s="61">
        <v>55</v>
      </c>
      <c r="B75" s="62" t="s">
        <v>126</v>
      </c>
      <c r="C75" s="63" t="s">
        <v>127</v>
      </c>
      <c r="D75" s="63">
        <v>1</v>
      </c>
      <c r="E75" s="63" t="s">
        <v>83</v>
      </c>
      <c r="F75" s="64">
        <v>1650000</v>
      </c>
      <c r="G75" s="65">
        <f t="shared" si="5"/>
        <v>1650000</v>
      </c>
      <c r="H75" s="1"/>
      <c r="I75" s="2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>
      <c r="A76" s="61">
        <v>56</v>
      </c>
      <c r="B76" s="62" t="s">
        <v>128</v>
      </c>
      <c r="C76" s="63" t="s">
        <v>129</v>
      </c>
      <c r="D76" s="63">
        <v>1</v>
      </c>
      <c r="E76" s="63" t="s">
        <v>83</v>
      </c>
      <c r="F76" s="64">
        <v>11000000</v>
      </c>
      <c r="G76" s="65">
        <f t="shared" si="5"/>
        <v>11000000</v>
      </c>
      <c r="H76" s="1"/>
      <c r="I76" s="2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>
      <c r="A77" s="61">
        <v>57</v>
      </c>
      <c r="B77" s="62" t="s">
        <v>130</v>
      </c>
      <c r="C77" s="63" t="s">
        <v>129</v>
      </c>
      <c r="D77" s="63">
        <v>1</v>
      </c>
      <c r="E77" s="66" t="s">
        <v>83</v>
      </c>
      <c r="F77" s="64">
        <v>2000000</v>
      </c>
      <c r="G77" s="65">
        <f t="shared" si="5"/>
        <v>2000000</v>
      </c>
      <c r="H77" s="1"/>
      <c r="I77" s="26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>
      <c r="A78" s="210"/>
      <c r="B78" s="200"/>
      <c r="C78" s="226" t="s">
        <v>123</v>
      </c>
      <c r="D78" s="200"/>
      <c r="E78" s="200"/>
      <c r="F78" s="201"/>
      <c r="G78" s="28">
        <f>SUM(G74:G77)</f>
        <v>17150000</v>
      </c>
      <c r="H78" s="1"/>
      <c r="I78" s="2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220" t="s">
        <v>131</v>
      </c>
      <c r="B79" s="200"/>
      <c r="C79" s="200"/>
      <c r="D79" s="200"/>
      <c r="E79" s="200"/>
      <c r="F79" s="200"/>
      <c r="G79" s="201"/>
      <c r="H79" s="1"/>
      <c r="I79" s="26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36" t="s">
        <v>1</v>
      </c>
      <c r="B80" s="37" t="s">
        <v>70</v>
      </c>
      <c r="C80" s="223" t="s">
        <v>132</v>
      </c>
      <c r="D80" s="201"/>
      <c r="E80" s="39" t="s">
        <v>72</v>
      </c>
      <c r="F80" s="39" t="s">
        <v>74</v>
      </c>
      <c r="G80" s="42" t="s">
        <v>7</v>
      </c>
      <c r="H80" s="1"/>
      <c r="I80" s="2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67">
        <v>58</v>
      </c>
      <c r="B81" s="68" t="s">
        <v>133</v>
      </c>
      <c r="C81" s="232" t="s">
        <v>134</v>
      </c>
      <c r="D81" s="200"/>
      <c r="E81" s="51">
        <v>1</v>
      </c>
      <c r="F81" s="52">
        <v>300000</v>
      </c>
      <c r="G81" s="53">
        <f t="shared" ref="G81:G86" si="6">E81*F81</f>
        <v>300000</v>
      </c>
      <c r="H81" s="1"/>
      <c r="I81" s="2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67">
        <v>59</v>
      </c>
      <c r="B82" s="68" t="s">
        <v>135</v>
      </c>
      <c r="C82" s="232" t="s">
        <v>134</v>
      </c>
      <c r="D82" s="200"/>
      <c r="E82" s="51">
        <v>1</v>
      </c>
      <c r="F82" s="52">
        <v>35000</v>
      </c>
      <c r="G82" s="53">
        <f t="shared" si="6"/>
        <v>35000</v>
      </c>
      <c r="H82" s="1"/>
      <c r="I82" s="26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67">
        <v>60</v>
      </c>
      <c r="B83" s="68" t="s">
        <v>136</v>
      </c>
      <c r="C83" s="232" t="s">
        <v>134</v>
      </c>
      <c r="D83" s="200"/>
      <c r="E83" s="51">
        <v>1</v>
      </c>
      <c r="F83" s="52">
        <v>25000</v>
      </c>
      <c r="G83" s="53">
        <f t="shared" si="6"/>
        <v>25000</v>
      </c>
      <c r="H83" s="1"/>
      <c r="I83" s="26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67">
        <v>61</v>
      </c>
      <c r="B84" s="68" t="s">
        <v>137</v>
      </c>
      <c r="C84" s="232" t="s">
        <v>134</v>
      </c>
      <c r="D84" s="200"/>
      <c r="E84" s="51">
        <v>1</v>
      </c>
      <c r="F84" s="52">
        <v>25000</v>
      </c>
      <c r="G84" s="53">
        <f t="shared" si="6"/>
        <v>25000</v>
      </c>
      <c r="H84" s="1"/>
      <c r="I84" s="26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67">
        <v>62</v>
      </c>
      <c r="B85" s="22" t="s">
        <v>138</v>
      </c>
      <c r="C85" s="232" t="s">
        <v>134</v>
      </c>
      <c r="D85" s="200"/>
      <c r="E85" s="8">
        <v>3</v>
      </c>
      <c r="F85" s="69">
        <v>450620</v>
      </c>
      <c r="G85" s="69">
        <f t="shared" si="6"/>
        <v>1351860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67">
        <v>63</v>
      </c>
      <c r="B86" s="22" t="s">
        <v>139</v>
      </c>
      <c r="C86" s="232" t="s">
        <v>134</v>
      </c>
      <c r="D86" s="200"/>
      <c r="E86" s="8">
        <v>1</v>
      </c>
      <c r="F86" s="69">
        <v>235000</v>
      </c>
      <c r="G86" s="69">
        <f t="shared" si="6"/>
        <v>235000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232"/>
      <c r="B87" s="200"/>
      <c r="C87" s="201"/>
      <c r="D87" s="233" t="s">
        <v>140</v>
      </c>
      <c r="E87" s="200"/>
      <c r="F87" s="201"/>
      <c r="G87" s="70">
        <f>SUM(G81:G86)</f>
        <v>1971860</v>
      </c>
      <c r="H87" s="1"/>
      <c r="I87" s="26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234" t="s">
        <v>141</v>
      </c>
      <c r="B88" s="200"/>
      <c r="C88" s="200"/>
      <c r="D88" s="200"/>
      <c r="E88" s="200"/>
      <c r="F88" s="200"/>
      <c r="G88" s="201"/>
      <c r="H88" s="1"/>
      <c r="I88" s="26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71" t="s">
        <v>1</v>
      </c>
      <c r="B89" s="235" t="s">
        <v>70</v>
      </c>
      <c r="C89" s="236"/>
      <c r="D89" s="237"/>
      <c r="E89" s="72" t="s">
        <v>132</v>
      </c>
      <c r="F89" s="73" t="s">
        <v>74</v>
      </c>
      <c r="G89" s="74" t="s">
        <v>7</v>
      </c>
      <c r="H89" s="1"/>
      <c r="I89" s="26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75">
        <v>64</v>
      </c>
      <c r="B90" s="238" t="s">
        <v>142</v>
      </c>
      <c r="C90" s="236"/>
      <c r="D90" s="237"/>
      <c r="E90" s="76">
        <v>1</v>
      </c>
      <c r="F90" s="77">
        <v>2000000</v>
      </c>
      <c r="G90" s="77">
        <f>E90*F90</f>
        <v>2000000</v>
      </c>
      <c r="H90" s="1"/>
      <c r="I90" s="26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228"/>
      <c r="B91" s="229"/>
      <c r="C91" s="230"/>
      <c r="D91" s="231" t="s">
        <v>143</v>
      </c>
      <c r="E91" s="229"/>
      <c r="F91" s="230"/>
      <c r="G91" s="78">
        <f>SUM(G90)</f>
        <v>2000000</v>
      </c>
      <c r="H91" s="1"/>
      <c r="I91" s="26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4.5" customHeight="1">
      <c r="A92" s="240"/>
      <c r="B92" s="200"/>
      <c r="C92" s="200"/>
      <c r="D92" s="200"/>
      <c r="E92" s="200"/>
      <c r="F92" s="200"/>
      <c r="G92" s="201"/>
      <c r="H92" s="1"/>
      <c r="I92" s="26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>
      <c r="A93" s="241"/>
      <c r="B93" s="204"/>
      <c r="C93" s="204"/>
      <c r="D93" s="244" t="s">
        <v>8</v>
      </c>
      <c r="E93" s="236"/>
      <c r="F93" s="237"/>
      <c r="G93" s="79">
        <f>G91+G87+G78+G73+G68+G56+G48+G42</f>
        <v>132747589.2</v>
      </c>
      <c r="H93" s="1"/>
      <c r="I93" s="26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>
      <c r="A94" s="242"/>
      <c r="B94" s="204"/>
      <c r="C94" s="204"/>
      <c r="D94" s="244" t="s">
        <v>144</v>
      </c>
      <c r="E94" s="236"/>
      <c r="F94" s="237"/>
      <c r="G94" s="80">
        <v>2747589</v>
      </c>
      <c r="H94" s="1"/>
      <c r="I94" s="26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>
      <c r="A95" s="242"/>
      <c r="B95" s="204"/>
      <c r="C95" s="204"/>
      <c r="D95" s="245" t="s">
        <v>8</v>
      </c>
      <c r="E95" s="200"/>
      <c r="F95" s="201"/>
      <c r="G95" s="81">
        <f>G93-G94</f>
        <v>130000000.2</v>
      </c>
      <c r="H95" s="1"/>
      <c r="I95" s="26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7.25" customHeight="1">
      <c r="A96" s="242"/>
      <c r="B96" s="204"/>
      <c r="C96" s="204"/>
      <c r="D96" s="246" t="s">
        <v>10</v>
      </c>
      <c r="E96" s="200"/>
      <c r="F96" s="201"/>
      <c r="G96" s="82">
        <f>G95*19%</f>
        <v>24700000.038000003</v>
      </c>
      <c r="H96" s="1"/>
      <c r="I96" s="26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7.25" customHeight="1">
      <c r="A97" s="243"/>
      <c r="B97" s="236"/>
      <c r="C97" s="236"/>
      <c r="D97" s="247" t="s">
        <v>9</v>
      </c>
      <c r="E97" s="200"/>
      <c r="F97" s="201"/>
      <c r="G97" s="82">
        <f>G95+G96</f>
        <v>154700000.23800001</v>
      </c>
      <c r="H97" s="1"/>
      <c r="I97" s="26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83"/>
      <c r="B98" s="84"/>
      <c r="C98" s="84"/>
      <c r="D98" s="85"/>
      <c r="E98" s="85"/>
      <c r="F98" s="84"/>
      <c r="G98" s="86"/>
      <c r="H98" s="1"/>
      <c r="I98" s="2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87" t="s">
        <v>2</v>
      </c>
      <c r="B99" s="1"/>
      <c r="C99" s="1"/>
      <c r="D99" s="88"/>
      <c r="E99" s="88"/>
      <c r="F99" s="1"/>
      <c r="G99" s="89"/>
      <c r="H99" s="1"/>
      <c r="I99" s="26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6"/>
      <c r="B100" s="1"/>
      <c r="C100" s="1"/>
      <c r="D100" s="88"/>
      <c r="E100" s="88"/>
      <c r="F100" s="1"/>
      <c r="G100" s="89"/>
      <c r="H100" s="1"/>
      <c r="I100" s="26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90" t="s">
        <v>145</v>
      </c>
      <c r="B101" s="1"/>
      <c r="C101" s="1"/>
      <c r="D101" s="88"/>
      <c r="E101" s="88"/>
      <c r="F101" s="1"/>
      <c r="G101" s="89"/>
      <c r="H101" s="1"/>
      <c r="I101" s="26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6" t="s">
        <v>146</v>
      </c>
      <c r="B102" s="1"/>
      <c r="C102" s="1"/>
      <c r="D102" s="88"/>
      <c r="E102" s="88"/>
      <c r="F102" s="1"/>
      <c r="G102" s="89"/>
      <c r="H102" s="1"/>
      <c r="I102" s="26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6" t="s">
        <v>4</v>
      </c>
      <c r="B103" s="91"/>
      <c r="C103" s="1"/>
      <c r="D103" s="88"/>
      <c r="E103" s="88"/>
      <c r="F103" s="1"/>
      <c r="G103" s="89"/>
      <c r="H103" s="1"/>
      <c r="I103" s="26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6"/>
      <c r="B104" s="91"/>
      <c r="C104" s="1"/>
      <c r="D104" s="88"/>
      <c r="E104" s="88"/>
      <c r="F104" s="1"/>
      <c r="G104" s="89"/>
      <c r="H104" s="1"/>
      <c r="I104" s="2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thickBot="1">
      <c r="A105" s="239" t="s">
        <v>147</v>
      </c>
      <c r="B105" s="208"/>
      <c r="C105" s="208"/>
      <c r="D105" s="208"/>
      <c r="E105" s="208"/>
      <c r="F105" s="208"/>
      <c r="G105" s="209"/>
      <c r="H105" s="1"/>
      <c r="I105" s="26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</sheetData>
  <mergeCells count="53">
    <mergeCell ref="A105:G105"/>
    <mergeCell ref="A92:G92"/>
    <mergeCell ref="A93:C97"/>
    <mergeCell ref="D93:F93"/>
    <mergeCell ref="D94:F94"/>
    <mergeCell ref="D95:F95"/>
    <mergeCell ref="D96:F96"/>
    <mergeCell ref="D97:F97"/>
    <mergeCell ref="A91:C91"/>
    <mergeCell ref="D91:F91"/>
    <mergeCell ref="C81:D81"/>
    <mergeCell ref="C82:D82"/>
    <mergeCell ref="C83:D83"/>
    <mergeCell ref="C84:D84"/>
    <mergeCell ref="C85:D85"/>
    <mergeCell ref="C86:D86"/>
    <mergeCell ref="A87:C87"/>
    <mergeCell ref="D87:F87"/>
    <mergeCell ref="A88:G88"/>
    <mergeCell ref="B89:D89"/>
    <mergeCell ref="B90:D90"/>
    <mergeCell ref="C80:D80"/>
    <mergeCell ref="A56:C56"/>
    <mergeCell ref="D56:F56"/>
    <mergeCell ref="B57:B67"/>
    <mergeCell ref="A68:B68"/>
    <mergeCell ref="C68:F68"/>
    <mergeCell ref="B70:B71"/>
    <mergeCell ref="A73:B73"/>
    <mergeCell ref="C73:F73"/>
    <mergeCell ref="A78:B78"/>
    <mergeCell ref="C78:F78"/>
    <mergeCell ref="A79:G79"/>
    <mergeCell ref="A48:C48"/>
    <mergeCell ref="D48:F48"/>
    <mergeCell ref="A8:B8"/>
    <mergeCell ref="D8:E8"/>
    <mergeCell ref="A9:B9"/>
    <mergeCell ref="C9:E9"/>
    <mergeCell ref="A10:B10"/>
    <mergeCell ref="C10:E10"/>
    <mergeCell ref="A11:G11"/>
    <mergeCell ref="A42:C42"/>
    <mergeCell ref="D42:F42"/>
    <mergeCell ref="A44:G44"/>
    <mergeCell ref="B46:B47"/>
    <mergeCell ref="A7:B7"/>
    <mergeCell ref="D7:E7"/>
    <mergeCell ref="A1:G1"/>
    <mergeCell ref="A2:G2"/>
    <mergeCell ref="A4:G4"/>
    <mergeCell ref="C5:D5"/>
    <mergeCell ref="A6:G6"/>
  </mergeCells>
  <hyperlinks>
    <hyperlink ref="C10" r:id="rId1" xr:uid="{00000000-0004-0000-0100-000000000000}"/>
  </hyperlinks>
  <pageMargins left="0.70866141732283472" right="0.70866141732283472" top="0.74803149606299213" bottom="0.74803149606299213" header="0.31496062992125984" footer="0.31496062992125984"/>
  <pageSetup scale="63" orientation="portrait" horizontalDpi="360" verticalDpi="36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>Disal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Dario Arevalo</dc:creator>
  <cp:keywords>LIQUIDACION No.259</cp:keywords>
  <cp:lastModifiedBy>Pablo Gomez</cp:lastModifiedBy>
  <cp:lastPrinted>2023-06-01T15:04:17Z</cp:lastPrinted>
  <dcterms:created xsi:type="dcterms:W3CDTF">2005-10-25T22:20:30Z</dcterms:created>
  <dcterms:modified xsi:type="dcterms:W3CDTF">2023-06-20T21:38:53Z</dcterms:modified>
</cp:coreProperties>
</file>